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ulk\Downloads\"/>
    </mc:Choice>
  </mc:AlternateContent>
  <bookViews>
    <workbookView xWindow="-120" yWindow="-120" windowWidth="20736" windowHeight="11160" activeTab="2"/>
  </bookViews>
  <sheets>
    <sheet name="9e 3m Earnings Record" sheetId="14" r:id="rId1"/>
    <sheet name="9e 3m Payroll Register" sheetId="1" r:id="rId2"/>
    <sheet name="9e 3m - 941 template" sheetId="15" r:id="rId3"/>
    <sheet name="Sheet1" sheetId="16" state="hidden" r:id="rId4"/>
  </sheets>
  <definedNames>
    <definedName name="_xlnm.Print_Area" localSheetId="2">'9e 3m - 941 template'!$A$1:$T$49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" i="15" l="1"/>
  <c r="N11" i="15"/>
  <c r="N36" i="15" l="1"/>
  <c r="C44" i="15" s="1"/>
  <c r="D16" i="15"/>
  <c r="F23" i="15"/>
  <c r="I20" i="14"/>
  <c r="I21" i="14"/>
  <c r="I23" i="14"/>
  <c r="I24" i="14"/>
  <c r="I26" i="14"/>
  <c r="I27" i="14"/>
  <c r="I28" i="14"/>
  <c r="I29" i="14"/>
  <c r="I30" i="14"/>
  <c r="I31" i="14"/>
  <c r="I18" i="14"/>
  <c r="H25" i="14"/>
  <c r="I25" i="14" s="1"/>
  <c r="H22" i="14"/>
  <c r="I22" i="14" s="1"/>
  <c r="H19" i="14"/>
  <c r="I19" i="14" s="1"/>
  <c r="F19" i="14"/>
  <c r="J19" i="14" s="1"/>
  <c r="F20" i="14"/>
  <c r="J20" i="14" s="1"/>
  <c r="F21" i="14"/>
  <c r="J21" i="14" s="1"/>
  <c r="F22" i="14"/>
  <c r="J22" i="14" s="1"/>
  <c r="F23" i="14"/>
  <c r="J23" i="14" s="1"/>
  <c r="F24" i="14"/>
  <c r="J24" i="14" s="1"/>
  <c r="F25" i="14"/>
  <c r="J25" i="14" s="1"/>
  <c r="F26" i="14"/>
  <c r="J26" i="14" s="1"/>
  <c r="F27" i="14"/>
  <c r="J27" i="14" s="1"/>
  <c r="F28" i="14"/>
  <c r="J28" i="14" s="1"/>
  <c r="F29" i="14"/>
  <c r="J29" i="14" s="1"/>
  <c r="F30" i="14"/>
  <c r="J30" i="14" s="1"/>
  <c r="F18" i="14"/>
  <c r="J18" i="14" s="1"/>
  <c r="Q18" i="14"/>
  <c r="Q19" i="14"/>
  <c r="Q20" i="14"/>
  <c r="Q21" i="14"/>
  <c r="Q22" i="14"/>
  <c r="Q23" i="14"/>
  <c r="Q24" i="14"/>
  <c r="Q25" i="14"/>
  <c r="Q26" i="14"/>
  <c r="Q27" i="14"/>
  <c r="Q28" i="14"/>
  <c r="Q29" i="14"/>
  <c r="Q30" i="14"/>
  <c r="I24" i="15"/>
  <c r="I25" i="15"/>
  <c r="I26" i="15"/>
  <c r="I27" i="15"/>
  <c r="I28" i="15"/>
  <c r="I29" i="15"/>
  <c r="I30" i="15"/>
  <c r="I31" i="15"/>
  <c r="I32" i="15"/>
  <c r="I33" i="15"/>
  <c r="I34" i="15"/>
  <c r="I35" i="15"/>
  <c r="H24" i="15"/>
  <c r="H25" i="15"/>
  <c r="H26" i="15"/>
  <c r="H27" i="15"/>
  <c r="H28" i="15"/>
  <c r="H29" i="15"/>
  <c r="H30" i="15"/>
  <c r="H31" i="15"/>
  <c r="H32" i="15"/>
  <c r="H33" i="15"/>
  <c r="H34" i="15"/>
  <c r="H35" i="15"/>
  <c r="G24" i="15"/>
  <c r="G25" i="15"/>
  <c r="G26" i="15"/>
  <c r="G27" i="15"/>
  <c r="G28" i="15"/>
  <c r="G29" i="15"/>
  <c r="G30" i="15"/>
  <c r="G31" i="15"/>
  <c r="G32" i="15"/>
  <c r="G33" i="15"/>
  <c r="G34" i="15"/>
  <c r="G35" i="15"/>
  <c r="G23" i="15"/>
  <c r="H23" i="15"/>
  <c r="I23" i="15"/>
  <c r="F24" i="15"/>
  <c r="F25" i="15"/>
  <c r="F26" i="15"/>
  <c r="F27" i="15"/>
  <c r="F28" i="15"/>
  <c r="F29" i="15"/>
  <c r="F30" i="15"/>
  <c r="F31" i="15"/>
  <c r="F32" i="15"/>
  <c r="F33" i="15"/>
  <c r="F34" i="15"/>
  <c r="F35" i="15"/>
  <c r="R216" i="1"/>
  <c r="R217" i="1"/>
  <c r="R215" i="1"/>
  <c r="R200" i="1"/>
  <c r="R199" i="1"/>
  <c r="R198" i="1"/>
  <c r="R182" i="1"/>
  <c r="R183" i="1"/>
  <c r="R181" i="1"/>
  <c r="R165" i="1"/>
  <c r="R166" i="1"/>
  <c r="R164" i="1"/>
  <c r="R148" i="1"/>
  <c r="R149" i="1"/>
  <c r="R147" i="1"/>
  <c r="I129" i="1"/>
  <c r="J215" i="1"/>
  <c r="I215" i="1"/>
  <c r="F217" i="1"/>
  <c r="F216" i="1"/>
  <c r="F215" i="1"/>
  <c r="J214" i="1"/>
  <c r="J198" i="1"/>
  <c r="I198" i="1"/>
  <c r="F200" i="1"/>
  <c r="F199" i="1"/>
  <c r="F198" i="1"/>
  <c r="J197" i="1"/>
  <c r="J181" i="1"/>
  <c r="J180" i="1"/>
  <c r="I181" i="1"/>
  <c r="F183" i="1"/>
  <c r="F182" i="1"/>
  <c r="F181" i="1"/>
  <c r="J166" i="1"/>
  <c r="J165" i="1"/>
  <c r="J164" i="1"/>
  <c r="J163" i="1"/>
  <c r="I164" i="1"/>
  <c r="F164" i="1"/>
  <c r="F163" i="1"/>
  <c r="J146" i="1"/>
  <c r="F147" i="1"/>
  <c r="I147" i="1"/>
  <c r="I146" i="1"/>
  <c r="F146" i="1"/>
  <c r="F132" i="1"/>
  <c r="J132" i="1" s="1"/>
  <c r="R132" i="1" s="1"/>
  <c r="F131" i="1"/>
  <c r="J131" i="1" s="1"/>
  <c r="R131" i="1" s="1"/>
  <c r="F130" i="1"/>
  <c r="J130" i="1" s="1"/>
  <c r="R130" i="1" s="1"/>
  <c r="F129" i="1"/>
  <c r="J129" i="1" s="1"/>
  <c r="R129" i="1" s="1"/>
  <c r="F115" i="1"/>
  <c r="F114" i="1"/>
  <c r="J115" i="1"/>
  <c r="R115" i="1" s="1"/>
  <c r="J114" i="1"/>
  <c r="R114" i="1" s="1"/>
  <c r="I113" i="1"/>
  <c r="I112" i="1"/>
  <c r="H112" i="1"/>
  <c r="F113" i="1"/>
  <c r="J113" i="1" s="1"/>
  <c r="R113" i="1" s="1"/>
  <c r="F112" i="1"/>
  <c r="J112" i="1" s="1"/>
  <c r="R112" i="1" s="1"/>
  <c r="J98" i="1"/>
  <c r="R98" i="1" s="1"/>
  <c r="J97" i="1"/>
  <c r="R97" i="1" s="1"/>
  <c r="H96" i="1"/>
  <c r="I96" i="1" s="1"/>
  <c r="H95" i="1"/>
  <c r="I95" i="1" s="1"/>
  <c r="F96" i="1"/>
  <c r="J96" i="1" s="1"/>
  <c r="R96" i="1" s="1"/>
  <c r="F95" i="1"/>
  <c r="J95" i="1" s="1"/>
  <c r="R95" i="1" s="1"/>
  <c r="J81" i="1"/>
  <c r="R81" i="1" s="1"/>
  <c r="J80" i="1"/>
  <c r="R80" i="1" s="1"/>
  <c r="H79" i="1"/>
  <c r="I79" i="1" s="1"/>
  <c r="H78" i="1"/>
  <c r="I78" i="1" s="1"/>
  <c r="F79" i="1"/>
  <c r="J79" i="1" s="1"/>
  <c r="R79" i="1" s="1"/>
  <c r="F78" i="1"/>
  <c r="J78" i="1" s="1"/>
  <c r="R78" i="1" s="1"/>
  <c r="J63" i="1"/>
  <c r="R63" i="1" s="1"/>
  <c r="J64" i="1"/>
  <c r="R64" i="1" s="1"/>
  <c r="H62" i="1"/>
  <c r="I62" i="1" s="1"/>
  <c r="H61" i="1"/>
  <c r="I61" i="1" s="1"/>
  <c r="F62" i="1"/>
  <c r="J62" i="1" s="1"/>
  <c r="R62" i="1" s="1"/>
  <c r="F61" i="1"/>
  <c r="J61" i="1" s="1"/>
  <c r="R61" i="1" s="1"/>
  <c r="J47" i="1"/>
  <c r="R47" i="1" s="1"/>
  <c r="J46" i="1"/>
  <c r="R46" i="1" s="1"/>
  <c r="I45" i="1"/>
  <c r="I44" i="1"/>
  <c r="F45" i="1"/>
  <c r="J45" i="1" s="1"/>
  <c r="R45" i="1" s="1"/>
  <c r="F44" i="1"/>
  <c r="J44" i="1" s="1"/>
  <c r="R44" i="1" s="1"/>
  <c r="J30" i="1"/>
  <c r="R30" i="1" s="1"/>
  <c r="J29" i="1"/>
  <c r="R29" i="1" s="1"/>
  <c r="H28" i="1"/>
  <c r="I28" i="1" s="1"/>
  <c r="H27" i="1"/>
  <c r="I27" i="1" s="1"/>
  <c r="F28" i="1"/>
  <c r="J28" i="1" s="1"/>
  <c r="R28" i="1" s="1"/>
  <c r="F27" i="1"/>
  <c r="C27" i="1"/>
  <c r="J12" i="1"/>
  <c r="R12" i="1" s="1"/>
  <c r="J11" i="1"/>
  <c r="R11" i="1" s="1"/>
  <c r="F10" i="1"/>
  <c r="H10" i="1"/>
  <c r="I10" i="1" s="1"/>
  <c r="H9" i="1"/>
  <c r="F9" i="1"/>
  <c r="J9" i="1" s="1"/>
  <c r="R9" i="1" s="1"/>
  <c r="C10" i="1"/>
  <c r="C9" i="1"/>
  <c r="O15" i="15"/>
  <c r="C116" i="14"/>
  <c r="C117" i="14"/>
  <c r="C118" i="14"/>
  <c r="C119" i="14"/>
  <c r="C120" i="14"/>
  <c r="C121" i="14"/>
  <c r="C122" i="14"/>
  <c r="C123" i="14"/>
  <c r="C124" i="14"/>
  <c r="C125" i="14"/>
  <c r="C126" i="14"/>
  <c r="C127" i="14"/>
  <c r="C85" i="14"/>
  <c r="C86" i="14"/>
  <c r="C87" i="14"/>
  <c r="C88" i="14"/>
  <c r="C89" i="14"/>
  <c r="C90" i="14"/>
  <c r="C91" i="14"/>
  <c r="C92" i="14"/>
  <c r="C93" i="14"/>
  <c r="C94" i="14"/>
  <c r="C95" i="14"/>
  <c r="C96" i="14"/>
  <c r="C52" i="14"/>
  <c r="C53" i="14"/>
  <c r="C54" i="14"/>
  <c r="C55" i="14"/>
  <c r="C56" i="14"/>
  <c r="C57" i="14"/>
  <c r="C58" i="14"/>
  <c r="C59" i="14"/>
  <c r="C60" i="14"/>
  <c r="C61" i="14"/>
  <c r="C62" i="14"/>
  <c r="C63" i="14"/>
  <c r="C19" i="14"/>
  <c r="C20" i="14" s="1"/>
  <c r="C21" i="14" s="1"/>
  <c r="C22" i="14" s="1"/>
  <c r="C23" i="14" s="1"/>
  <c r="C24" i="14" s="1"/>
  <c r="C25" i="14" s="1"/>
  <c r="C26" i="14" s="1"/>
  <c r="C27" i="14" s="1"/>
  <c r="C28" i="14" s="1"/>
  <c r="C29" i="14" s="1"/>
  <c r="C30" i="14" s="1"/>
  <c r="C21" i="1"/>
  <c r="C38" i="1"/>
  <c r="C55" i="1"/>
  <c r="C72" i="1"/>
  <c r="C89" i="1"/>
  <c r="C106" i="1"/>
  <c r="C123" i="1"/>
  <c r="C140" i="1"/>
  <c r="C157" i="1"/>
  <c r="C174" i="1"/>
  <c r="C191" i="1"/>
  <c r="C208" i="1"/>
  <c r="C209" i="1"/>
  <c r="C192" i="1"/>
  <c r="C175" i="1"/>
  <c r="C158" i="1"/>
  <c r="C141" i="1"/>
  <c r="C124" i="1"/>
  <c r="C107" i="1"/>
  <c r="C90" i="1"/>
  <c r="C73" i="1"/>
  <c r="C56" i="1"/>
  <c r="C39" i="1"/>
  <c r="C22" i="1"/>
  <c r="C4" i="1"/>
  <c r="M36" i="15"/>
  <c r="L36" i="15"/>
  <c r="K36" i="15"/>
  <c r="J36" i="15"/>
  <c r="I36" i="15"/>
  <c r="H36" i="15"/>
  <c r="G36" i="15"/>
  <c r="F36" i="15"/>
  <c r="E36" i="15"/>
  <c r="D36" i="15"/>
  <c r="C36" i="15"/>
  <c r="B36" i="15"/>
  <c r="M16" i="15"/>
  <c r="L16" i="15"/>
  <c r="K16" i="15"/>
  <c r="J16" i="15"/>
  <c r="I16" i="15"/>
  <c r="H16" i="15"/>
  <c r="G16" i="15"/>
  <c r="F16" i="15"/>
  <c r="E16" i="15"/>
  <c r="C16" i="15"/>
  <c r="B16" i="15"/>
  <c r="V7" i="15"/>
  <c r="V8" i="15"/>
  <c r="U9" i="15"/>
  <c r="U10" i="15"/>
  <c r="U11" i="15"/>
  <c r="U12" i="15"/>
  <c r="V13" i="15"/>
  <c r="V14" i="15"/>
  <c r="V15" i="15"/>
  <c r="V16" i="15"/>
  <c r="V17" i="15"/>
  <c r="V18" i="15"/>
  <c r="C42" i="15"/>
  <c r="C43" i="15"/>
  <c r="C38" i="15"/>
  <c r="C40" i="15"/>
  <c r="C41" i="15"/>
  <c r="T114" i="14"/>
  <c r="T83" i="14"/>
  <c r="T82" i="14"/>
  <c r="T81" i="14"/>
  <c r="T50" i="14"/>
  <c r="T49" i="14"/>
  <c r="T48" i="14"/>
  <c r="T17" i="14"/>
  <c r="T16" i="14"/>
  <c r="T15" i="14"/>
  <c r="P221" i="1"/>
  <c r="L221" i="1"/>
  <c r="K221" i="1"/>
  <c r="I221" i="1"/>
  <c r="F221" i="1"/>
  <c r="P204" i="1"/>
  <c r="O204" i="1"/>
  <c r="M204" i="1"/>
  <c r="L204" i="1"/>
  <c r="K204" i="1"/>
  <c r="J204" i="1"/>
  <c r="I204" i="1"/>
  <c r="F204" i="1"/>
  <c r="P187" i="1"/>
  <c r="O187" i="1"/>
  <c r="M187" i="1"/>
  <c r="L187" i="1"/>
  <c r="K187" i="1"/>
  <c r="R187" i="1"/>
  <c r="I187" i="1"/>
  <c r="F187" i="1"/>
  <c r="P170" i="1"/>
  <c r="O170" i="1"/>
  <c r="M170" i="1"/>
  <c r="L170" i="1"/>
  <c r="K170" i="1"/>
  <c r="R170" i="1"/>
  <c r="J170" i="1"/>
  <c r="I170" i="1"/>
  <c r="F170" i="1"/>
  <c r="P153" i="1"/>
  <c r="L153" i="1"/>
  <c r="K153" i="1"/>
  <c r="I153" i="1"/>
  <c r="F153" i="1"/>
  <c r="P136" i="1"/>
  <c r="O136" i="1"/>
  <c r="M136" i="1"/>
  <c r="L136" i="1"/>
  <c r="K136" i="1"/>
  <c r="F136" i="1"/>
  <c r="P119" i="1"/>
  <c r="L119" i="1"/>
  <c r="K119" i="1"/>
  <c r="F119" i="1"/>
  <c r="P102" i="1"/>
  <c r="L102" i="1"/>
  <c r="K102" i="1"/>
  <c r="F102" i="1"/>
  <c r="I102" i="1"/>
  <c r="P85" i="1"/>
  <c r="L85" i="1"/>
  <c r="K85" i="1"/>
  <c r="I85" i="1"/>
  <c r="F85" i="1"/>
  <c r="P68" i="1"/>
  <c r="L68" i="1"/>
  <c r="K68" i="1"/>
  <c r="I68" i="1"/>
  <c r="F68" i="1"/>
  <c r="P51" i="1"/>
  <c r="L51" i="1"/>
  <c r="K51" i="1"/>
  <c r="I51" i="1"/>
  <c r="F51" i="1"/>
  <c r="P34" i="1"/>
  <c r="L34" i="1"/>
  <c r="K34" i="1"/>
  <c r="F34" i="1"/>
  <c r="P16" i="1"/>
  <c r="L16" i="1"/>
  <c r="K16" i="1"/>
  <c r="I16" i="1"/>
  <c r="F16" i="1"/>
  <c r="R204" i="1"/>
  <c r="J187" i="1"/>
  <c r="M153" i="1"/>
  <c r="O153" i="1"/>
  <c r="R153" i="1"/>
  <c r="J153" i="1"/>
  <c r="I136" i="1"/>
  <c r="R136" i="1"/>
  <c r="J136" i="1"/>
  <c r="I119" i="1"/>
  <c r="J102" i="1"/>
  <c r="M102" i="1"/>
  <c r="O102" i="1"/>
  <c r="R85" i="1"/>
  <c r="M85" i="1"/>
  <c r="J85" i="1"/>
  <c r="O85" i="1"/>
  <c r="J51" i="1"/>
  <c r="O51" i="1"/>
  <c r="M51" i="1"/>
  <c r="I34" i="1"/>
  <c r="M221" i="1"/>
  <c r="J221" i="1"/>
  <c r="O221" i="1"/>
  <c r="R119" i="1"/>
  <c r="O119" i="1"/>
  <c r="J119" i="1"/>
  <c r="M119" i="1"/>
  <c r="R102" i="1"/>
  <c r="O68" i="1"/>
  <c r="M68" i="1"/>
  <c r="J68" i="1"/>
  <c r="R51" i="1"/>
  <c r="O34" i="1"/>
  <c r="M34" i="1"/>
  <c r="O16" i="1"/>
  <c r="M16" i="1"/>
  <c r="R221" i="1"/>
  <c r="R68" i="1"/>
  <c r="C39" i="15"/>
  <c r="J10" i="1" l="1"/>
  <c r="J27" i="1"/>
  <c r="J34" i="1" l="1"/>
  <c r="R27" i="1"/>
  <c r="R34" i="1" s="1"/>
  <c r="J16" i="1"/>
  <c r="R10" i="1"/>
  <c r="R16" i="1" s="1"/>
  <c r="O16" i="15" l="1"/>
  <c r="C45" i="15"/>
</calcChain>
</file>

<file path=xl/sharedStrings.xml><?xml version="1.0" encoding="utf-8"?>
<sst xmlns="http://schemas.openxmlformats.org/spreadsheetml/2006/main" count="757" uniqueCount="139">
  <si>
    <t>Payroll Register</t>
  </si>
  <si>
    <t>Pay Period</t>
  </si>
  <si>
    <t>Pay Date</t>
  </si>
  <si>
    <t>Earnings</t>
  </si>
  <si>
    <t>Deductions</t>
  </si>
  <si>
    <t>Employee Name</t>
  </si>
  <si>
    <t>Regular Hours</t>
  </si>
  <si>
    <t>Regular Rate</t>
  </si>
  <si>
    <t>Regular Earnings</t>
  </si>
  <si>
    <t>Overtime Hours</t>
  </si>
  <si>
    <t>Overtime Rate</t>
  </si>
  <si>
    <t>Overtime Earnings</t>
  </si>
  <si>
    <t>Total Earnings</t>
  </si>
  <si>
    <t>FWT</t>
  </si>
  <si>
    <t>SWT</t>
  </si>
  <si>
    <t>Social Security</t>
  </si>
  <si>
    <t>Vol.  With.</t>
  </si>
  <si>
    <t>Check Number</t>
  </si>
  <si>
    <t>Net Pay</t>
  </si>
  <si>
    <t>Totals:</t>
  </si>
  <si>
    <t>Employee Earnings Record</t>
  </si>
  <si>
    <t>Name</t>
  </si>
  <si>
    <t>Marital Status</t>
  </si>
  <si>
    <t>Single</t>
  </si>
  <si>
    <t>Address</t>
  </si>
  <si>
    <t>Fed. Withholding Allow.</t>
  </si>
  <si>
    <t>Somerset, VT 05363</t>
  </si>
  <si>
    <t>State Withholding Allow.</t>
  </si>
  <si>
    <t>SS#</t>
  </si>
  <si>
    <t>Pay Period Ending</t>
  </si>
  <si>
    <t>Regular Hours Worked</t>
  </si>
  <si>
    <t>Regular Pay Rate</t>
  </si>
  <si>
    <t>Regular Wages</t>
  </si>
  <si>
    <t>Overtime Hours Worked</t>
  </si>
  <si>
    <t>Overtime Pay Rate</t>
  </si>
  <si>
    <t>Overtime Wages</t>
  </si>
  <si>
    <t>Gross Pay</t>
  </si>
  <si>
    <t>Federal Withholding Tax</t>
  </si>
  <si>
    <t>State Withholding Tax</t>
  </si>
  <si>
    <t>Social Security Tax</t>
  </si>
  <si>
    <t>Retirement Contribution</t>
  </si>
  <si>
    <t>Charitable Contribution</t>
  </si>
  <si>
    <t>Additional Withholding</t>
  </si>
  <si>
    <t>William Finnegan</t>
  </si>
  <si>
    <t>Married</t>
  </si>
  <si>
    <t>7 Smith Boulevard</t>
  </si>
  <si>
    <t>999-99-9999</t>
  </si>
  <si>
    <t>Stacey Jones</t>
  </si>
  <si>
    <t>8110 Browning Place</t>
  </si>
  <si>
    <t>555-55-5555</t>
  </si>
  <si>
    <t>Francine Stewart</t>
  </si>
  <si>
    <t>101 Park Court</t>
  </si>
  <si>
    <t>888-88-8888</t>
  </si>
  <si>
    <t>1Q</t>
  </si>
  <si>
    <t>2Q</t>
  </si>
  <si>
    <t>3Q</t>
  </si>
  <si>
    <t>SS Tax</t>
  </si>
  <si>
    <t>Monthly</t>
  </si>
  <si>
    <t>Hough</t>
  </si>
  <si>
    <t>Finnegan</t>
  </si>
  <si>
    <t>Jones</t>
  </si>
  <si>
    <t>Stewart</t>
  </si>
  <si>
    <t>Payments</t>
  </si>
  <si>
    <t>Oct. Wk. 1</t>
  </si>
  <si>
    <t>Oct. Wk. 2</t>
  </si>
  <si>
    <t>Oct. Wk. 3</t>
  </si>
  <si>
    <t>End / Pay dates</t>
  </si>
  <si>
    <t>Oct. Wk. 4</t>
  </si>
  <si>
    <t>Week 1</t>
  </si>
  <si>
    <t>Nov. Wk. 1</t>
  </si>
  <si>
    <t>Box #16</t>
  </si>
  <si>
    <t>Week 2</t>
  </si>
  <si>
    <t>Nov. Wk. 2</t>
  </si>
  <si>
    <t>Week 3</t>
  </si>
  <si>
    <t>Nov. Wk. 3</t>
  </si>
  <si>
    <t>Week 4</t>
  </si>
  <si>
    <t>Nov. Wk. 4</t>
  </si>
  <si>
    <t>Week 5</t>
  </si>
  <si>
    <t>Dec. Wk. 1</t>
  </si>
  <si>
    <t>Week 6</t>
  </si>
  <si>
    <t>Dec. Wk. 2</t>
  </si>
  <si>
    <t>Week 7</t>
  </si>
  <si>
    <t>Dec. Wk. 3</t>
  </si>
  <si>
    <t>Week 8</t>
  </si>
  <si>
    <t>Dec. Wk. 4</t>
  </si>
  <si>
    <t>Week 9</t>
  </si>
  <si>
    <t>Totals</t>
  </si>
  <si>
    <t>Week 11</t>
  </si>
  <si>
    <t>Week 12</t>
  </si>
  <si>
    <t xml:space="preserve">Monthly Payments column is calculated by adding monthly FWT taxes, 2x monthly Social Security Taxes, and 2x monthly Medicare Taxes. Note that December includes Additional Medicare </t>
  </si>
  <si>
    <t>Week 13</t>
  </si>
  <si>
    <t>Tax, which is not matched by the employer.</t>
  </si>
  <si>
    <t>Note that information states that Pay Period</t>
  </si>
  <si>
    <t>Taxable Earnings for FWT</t>
  </si>
  <si>
    <t>Taxable Earnings for SS Tax</t>
  </si>
  <si>
    <t>Taxable Earnings for Regular Medicare Tax</t>
  </si>
  <si>
    <t>Taxable Earnings for Additional
Medicare Tax - Jones</t>
  </si>
  <si>
    <t>End date is the SAME as Pay Date.</t>
  </si>
  <si>
    <t>Box #2:</t>
  </si>
  <si>
    <t>Sum of above four Taxable Earnings for FWT totals</t>
  </si>
  <si>
    <t>Box #3:</t>
  </si>
  <si>
    <t>Sum of above four FWT totals</t>
  </si>
  <si>
    <t>Box #5a, Column #1:</t>
  </si>
  <si>
    <t>Sum of above four Taxable Earnings for SS Tax totals</t>
  </si>
  <si>
    <t>Box #5a, Column #2:</t>
  </si>
  <si>
    <t>Taxable Earnings for SS Tax * 12.4%</t>
  </si>
  <si>
    <t>Box #5c, Column #1:</t>
  </si>
  <si>
    <t>Sum of above four Taxable Earnings for Regular Medicare Tax totals</t>
  </si>
  <si>
    <t>Box #5c, Column #2:</t>
  </si>
  <si>
    <t>Taxable Earnings for Medicare Tax * 2.9%</t>
  </si>
  <si>
    <t>Box #5d, Column #1:</t>
  </si>
  <si>
    <t>Taxable earnings for Additional Medicare Tax for Stacey Jones</t>
  </si>
  <si>
    <t>Box #5d, Column #2:</t>
  </si>
  <si>
    <t>Additional Medicare Tax for Stacey Jones</t>
  </si>
  <si>
    <r>
      <rPr>
        <b/>
        <sz val="11"/>
        <color rgb="FFFF0000"/>
        <rFont val="Calibri"/>
        <family val="2"/>
        <scheme val="minor"/>
      </rPr>
      <t>REGULAR</t>
    </r>
    <r>
      <rPr>
        <sz val="11"/>
        <color theme="1"/>
        <rFont val="Calibri"/>
        <family val="2"/>
        <scheme val="minor"/>
      </rPr>
      <t xml:space="preserve"> Medicare Tax </t>
    </r>
  </si>
  <si>
    <t>ADDITIONAL</t>
  </si>
  <si>
    <t>Med Tax (Jones)</t>
  </si>
  <si>
    <t>Regular Medicare</t>
  </si>
  <si>
    <t>Additional Medicare</t>
  </si>
  <si>
    <t>Maggie Hough</t>
  </si>
  <si>
    <t>13 Spruce Street</t>
  </si>
  <si>
    <t>Somerset, VT   05363</t>
  </si>
  <si>
    <t>222-22-2222</t>
  </si>
  <si>
    <t>Dec. Wk. 5</t>
  </si>
  <si>
    <t>Period</t>
  </si>
  <si>
    <t>Gross Earnings</t>
  </si>
  <si>
    <t>Federal Income Tax</t>
  </si>
  <si>
    <t>State Income Tax</t>
  </si>
  <si>
    <t>Medicare Tax</t>
  </si>
  <si>
    <t>401(k) Deduction</t>
  </si>
  <si>
    <t>Charitable Cont.</t>
  </si>
  <si>
    <t>1st quarter</t>
  </si>
  <si>
    <t>2nd quarter</t>
  </si>
  <si>
    <t>3rd quarter</t>
  </si>
  <si>
    <t>Oct. Wk. 5</t>
  </si>
  <si>
    <t>Francine steward</t>
  </si>
  <si>
    <t>N/A</t>
  </si>
  <si>
    <t>NA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</si>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</sst>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79998168889431442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7" xfId="0" applyFill="1" applyBorder="1"/>
    <xf numFmtId="0" fontId="0" fillId="2" borderId="11" xfId="0" applyFill="1" applyBorder="1"/>
    <xf numFmtId="0" fontId="0" fillId="2" borderId="22" xfId="0" applyFill="1" applyBorder="1"/>
    <xf numFmtId="44" fontId="0" fillId="2" borderId="20" xfId="2" applyFont="1" applyFill="1" applyBorder="1"/>
    <xf numFmtId="44" fontId="0" fillId="2" borderId="16" xfId="2" applyFont="1" applyFill="1" applyBorder="1"/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44" fontId="0" fillId="2" borderId="23" xfId="2" applyFont="1" applyFill="1" applyBorder="1"/>
    <xf numFmtId="44" fontId="0" fillId="2" borderId="0" xfId="0" applyNumberFormat="1" applyFill="1"/>
    <xf numFmtId="44" fontId="0" fillId="2" borderId="20" xfId="2" applyFont="1" applyFill="1" applyBorder="1" applyAlignment="1">
      <alignment horizontal="center"/>
    </xf>
    <xf numFmtId="44" fontId="0" fillId="2" borderId="16" xfId="2" applyFont="1" applyFill="1" applyBorder="1" applyAlignment="1">
      <alignment horizontal="center"/>
    </xf>
    <xf numFmtId="0" fontId="0" fillId="2" borderId="12" xfId="0" applyFill="1" applyBorder="1"/>
    <xf numFmtId="0" fontId="0" fillId="2" borderId="22" xfId="0" applyFill="1" applyBorder="1" applyAlignment="1">
      <alignment horizontal="left" indent="1"/>
    </xf>
    <xf numFmtId="0" fontId="0" fillId="2" borderId="14" xfId="0" applyFill="1" applyBorder="1"/>
    <xf numFmtId="0" fontId="0" fillId="2" borderId="15" xfId="0" applyFill="1" applyBorder="1"/>
    <xf numFmtId="0" fontId="0" fillId="2" borderId="24" xfId="0" applyFill="1" applyBorder="1"/>
    <xf numFmtId="0" fontId="0" fillId="2" borderId="25" xfId="0" applyFill="1" applyBorder="1"/>
    <xf numFmtId="0" fontId="0" fillId="2" borderId="26" xfId="0" applyFill="1" applyBorder="1"/>
    <xf numFmtId="44" fontId="0" fillId="2" borderId="11" xfId="2" applyFont="1" applyFill="1" applyBorder="1"/>
    <xf numFmtId="0" fontId="0" fillId="2" borderId="13" xfId="0" applyFill="1" applyBorder="1"/>
    <xf numFmtId="0" fontId="0" fillId="2" borderId="27" xfId="0" applyFill="1" applyBorder="1"/>
    <xf numFmtId="0" fontId="0" fillId="2" borderId="28" xfId="0" applyFill="1" applyBorder="1"/>
    <xf numFmtId="0" fontId="0" fillId="2" borderId="29" xfId="0" applyFill="1" applyBorder="1"/>
    <xf numFmtId="0" fontId="0" fillId="2" borderId="5" xfId="0" applyFill="1" applyBorder="1"/>
    <xf numFmtId="0" fontId="0" fillId="2" borderId="5" xfId="0" applyFill="1" applyBorder="1" applyAlignment="1">
      <alignment horizontal="left"/>
    </xf>
    <xf numFmtId="0" fontId="0" fillId="2" borderId="16" xfId="0" applyFill="1" applyBorder="1"/>
    <xf numFmtId="0" fontId="0" fillId="2" borderId="16" xfId="0" applyFill="1" applyBorder="1" applyAlignment="1">
      <alignment horizontal="center" textRotation="90"/>
    </xf>
    <xf numFmtId="14" fontId="0" fillId="2" borderId="16" xfId="0" applyNumberFormat="1" applyFill="1" applyBorder="1" applyAlignment="1">
      <alignment horizontal="center"/>
    </xf>
    <xf numFmtId="44" fontId="2" fillId="0" borderId="0" xfId="0" applyNumberFormat="1" applyFont="1"/>
    <xf numFmtId="0" fontId="0" fillId="2" borderId="19" xfId="0" applyFill="1" applyBorder="1"/>
    <xf numFmtId="0" fontId="0" fillId="2" borderId="30" xfId="0" applyFill="1" applyBorder="1"/>
    <xf numFmtId="0" fontId="6" fillId="2" borderId="16" xfId="0" applyFont="1" applyFill="1" applyBorder="1" applyAlignment="1">
      <alignment horizontal="center"/>
    </xf>
    <xf numFmtId="0" fontId="3" fillId="2" borderId="28" xfId="0" applyFont="1" applyFill="1" applyBorder="1"/>
    <xf numFmtId="0" fontId="3" fillId="2" borderId="16" xfId="0" applyFont="1" applyFill="1" applyBorder="1" applyAlignment="1">
      <alignment horizontal="center"/>
    </xf>
    <xf numFmtId="44" fontId="3" fillId="2" borderId="16" xfId="2" applyFont="1" applyFill="1" applyBorder="1"/>
    <xf numFmtId="0" fontId="3" fillId="2" borderId="29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right"/>
    </xf>
    <xf numFmtId="44" fontId="3" fillId="2" borderId="0" xfId="0" applyNumberFormat="1" applyFont="1" applyFill="1"/>
    <xf numFmtId="43" fontId="6" fillId="2" borderId="16" xfId="1" applyFont="1" applyFill="1" applyBorder="1" applyAlignment="1">
      <alignment horizontal="center"/>
    </xf>
    <xf numFmtId="43" fontId="3" fillId="2" borderId="0" xfId="0" applyNumberFormat="1" applyFont="1" applyFill="1"/>
    <xf numFmtId="0" fontId="0" fillId="2" borderId="27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44" fontId="0" fillId="2" borderId="31" xfId="2" applyFont="1" applyFill="1" applyBorder="1"/>
    <xf numFmtId="44" fontId="0" fillId="2" borderId="32" xfId="2" applyFont="1" applyFill="1" applyBorder="1"/>
    <xf numFmtId="44" fontId="0" fillId="2" borderId="33" xfId="2" applyFont="1" applyFill="1" applyBorder="1"/>
    <xf numFmtId="44" fontId="0" fillId="2" borderId="22" xfId="2" applyFont="1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44" fontId="0" fillId="2" borderId="34" xfId="2" applyFont="1" applyFill="1" applyBorder="1"/>
    <xf numFmtId="44" fontId="0" fillId="2" borderId="35" xfId="2" applyFont="1" applyFill="1" applyBorder="1"/>
    <xf numFmtId="44" fontId="0" fillId="2" borderId="36" xfId="2" applyFont="1" applyFill="1" applyBorder="1"/>
    <xf numFmtId="0" fontId="5" fillId="2" borderId="0" xfId="0" applyFont="1" applyFill="1" applyAlignment="1">
      <alignment horizontal="left" indent="1"/>
    </xf>
    <xf numFmtId="0" fontId="0" fillId="2" borderId="0" xfId="0" applyFill="1" applyAlignment="1">
      <alignment horizontal="left" indent="1"/>
    </xf>
    <xf numFmtId="44" fontId="3" fillId="2" borderId="37" xfId="0" applyNumberFormat="1" applyFont="1" applyFill="1" applyBorder="1"/>
    <xf numFmtId="44" fontId="0" fillId="2" borderId="0" xfId="2" applyFont="1" applyFill="1" applyBorder="1"/>
    <xf numFmtId="0" fontId="5" fillId="2" borderId="0" xfId="0" applyFont="1" applyFill="1"/>
    <xf numFmtId="14" fontId="0" fillId="2" borderId="0" xfId="0" applyNumberFormat="1" applyFill="1"/>
    <xf numFmtId="0" fontId="7" fillId="2" borderId="0" xfId="0" applyFont="1" applyFill="1"/>
    <xf numFmtId="44" fontId="0" fillId="2" borderId="38" xfId="2" applyFont="1" applyFill="1" applyBorder="1"/>
    <xf numFmtId="44" fontId="0" fillId="2" borderId="9" xfId="2" applyFont="1" applyFill="1" applyBorder="1"/>
    <xf numFmtId="0" fontId="8" fillId="2" borderId="39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44" fontId="3" fillId="2" borderId="37" xfId="2" applyFont="1" applyFill="1" applyBorder="1" applyAlignment="1">
      <alignment horizontal="center"/>
    </xf>
    <xf numFmtId="44" fontId="0" fillId="2" borderId="41" xfId="2" applyFont="1" applyFill="1" applyBorder="1" applyAlignment="1">
      <alignment horizontal="center"/>
    </xf>
    <xf numFmtId="44" fontId="0" fillId="2" borderId="42" xfId="2" applyFont="1" applyFill="1" applyBorder="1" applyAlignment="1">
      <alignment horizontal="center"/>
    </xf>
    <xf numFmtId="0" fontId="0" fillId="2" borderId="16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textRotation="90" wrapText="1"/>
    </xf>
    <xf numFmtId="0" fontId="0" fillId="2" borderId="0" xfId="0" applyFill="1" applyAlignment="1">
      <alignment horizontal="left"/>
    </xf>
    <xf numFmtId="16" fontId="0" fillId="2" borderId="0" xfId="0" applyNumberFormat="1" applyFill="1"/>
    <xf numFmtId="44" fontId="0" fillId="2" borderId="11" xfId="2" applyFont="1" applyFill="1" applyBorder="1" applyAlignment="1">
      <alignment horizontal="center"/>
    </xf>
    <xf numFmtId="44" fontId="0" fillId="2" borderId="44" xfId="2" applyFont="1" applyFill="1" applyBorder="1" applyAlignment="1">
      <alignment horizontal="center"/>
    </xf>
    <xf numFmtId="44" fontId="0" fillId="2" borderId="45" xfId="2" applyFont="1" applyFill="1" applyBorder="1" applyAlignment="1">
      <alignment horizontal="center"/>
    </xf>
    <xf numFmtId="44" fontId="0" fillId="2" borderId="43" xfId="2" applyFont="1" applyFill="1" applyBorder="1" applyAlignment="1">
      <alignment horizontal="center"/>
    </xf>
    <xf numFmtId="0" fontId="9" fillId="0" borderId="0" xfId="0" applyFont="1"/>
    <xf numFmtId="0" fontId="10" fillId="3" borderId="16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4" borderId="16" xfId="0" applyFill="1" applyBorder="1"/>
    <xf numFmtId="44" fontId="0" fillId="4" borderId="16" xfId="2" applyFont="1" applyFill="1" applyBorder="1"/>
    <xf numFmtId="44" fontId="0" fillId="2" borderId="18" xfId="2" applyFont="1" applyFill="1" applyBorder="1"/>
    <xf numFmtId="44" fontId="0" fillId="2" borderId="21" xfId="2" applyFont="1" applyFill="1" applyBorder="1"/>
    <xf numFmtId="44" fontId="0" fillId="2" borderId="39" xfId="0" applyNumberFormat="1" applyFill="1" applyBorder="1"/>
    <xf numFmtId="44" fontId="0" fillId="2" borderId="46" xfId="0" applyNumberFormat="1" applyFill="1" applyBorder="1"/>
    <xf numFmtId="0" fontId="0" fillId="2" borderId="46" xfId="0" applyFill="1" applyBorder="1"/>
    <xf numFmtId="44" fontId="3" fillId="2" borderId="43" xfId="0" applyNumberFormat="1" applyFont="1" applyFill="1" applyBorder="1"/>
    <xf numFmtId="44" fontId="3" fillId="2" borderId="46" xfId="0" applyNumberFormat="1" applyFont="1" applyFill="1" applyBorder="1"/>
    <xf numFmtId="44" fontId="3" fillId="2" borderId="40" xfId="0" applyNumberFormat="1" applyFont="1" applyFill="1" applyBorder="1"/>
    <xf numFmtId="44" fontId="0" fillId="2" borderId="16" xfId="2" applyFon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44" fontId="0" fillId="2" borderId="16" xfId="2" applyFont="1" applyFill="1" applyBorder="1" applyProtection="1">
      <protection locked="0"/>
    </xf>
    <xf numFmtId="44" fontId="0" fillId="2" borderId="16" xfId="2" applyFont="1" applyFill="1" applyBorder="1" applyProtection="1">
      <protection locked="0"/>
    </xf>
    <xf numFmtId="44" fontId="0" fillId="2" borderId="16" xfId="2" applyFont="1" applyFill="1" applyBorder="1" applyProtection="1">
      <protection locked="0"/>
    </xf>
    <xf numFmtId="44" fontId="0" fillId="2" borderId="16" xfId="2" applyFont="1" applyFill="1" applyBorder="1" applyProtection="1">
      <protection locked="0"/>
    </xf>
    <xf numFmtId="44" fontId="0" fillId="2" borderId="16" xfId="2" applyFont="1" applyFill="1" applyBorder="1" applyProtection="1">
      <protection locked="0"/>
    </xf>
    <xf numFmtId="44" fontId="0" fillId="2" borderId="16" xfId="2" applyFont="1" applyFill="1" applyBorder="1" applyProtection="1">
      <protection locked="0"/>
    </xf>
    <xf numFmtId="44" fontId="0" fillId="2" borderId="16" xfId="2" applyFont="1" applyFill="1" applyBorder="1" applyProtection="1">
      <protection locked="0"/>
    </xf>
    <xf numFmtId="44" fontId="0" fillId="2" borderId="16" xfId="2" applyFont="1" applyFill="1" applyBorder="1" applyProtection="1">
      <protection locked="0"/>
    </xf>
    <xf numFmtId="0" fontId="0" fillId="2" borderId="0" xfId="0" applyFill="1"/>
    <xf numFmtId="0" fontId="0" fillId="2" borderId="16" xfId="0" applyFill="1" applyBorder="1" applyAlignment="1">
      <alignment horizontal="center"/>
    </xf>
    <xf numFmtId="44" fontId="0" fillId="2" borderId="16" xfId="2" applyFont="1" applyFill="1" applyBorder="1" applyProtection="1">
      <protection locked="0"/>
    </xf>
    <xf numFmtId="44" fontId="0" fillId="2" borderId="16" xfId="2" applyFont="1" applyFill="1" applyBorder="1" applyProtection="1">
      <protection locked="0"/>
    </xf>
    <xf numFmtId="44" fontId="0" fillId="2" borderId="16" xfId="2" applyFont="1" applyFill="1" applyBorder="1" applyProtection="1">
      <protection locked="0"/>
    </xf>
    <xf numFmtId="0" fontId="0" fillId="2" borderId="0" xfId="0" applyFill="1"/>
    <xf numFmtId="0" fontId="0" fillId="2" borderId="16" xfId="0" applyFill="1" applyBorder="1" applyAlignment="1">
      <alignment horizontal="center"/>
    </xf>
    <xf numFmtId="44" fontId="0" fillId="2" borderId="16" xfId="2" applyFont="1" applyFill="1" applyBorder="1"/>
    <xf numFmtId="44" fontId="0" fillId="2" borderId="23" xfId="2" applyFont="1" applyFill="1" applyBorder="1"/>
    <xf numFmtId="44" fontId="0" fillId="2" borderId="16" xfId="2" applyFont="1" applyFill="1" applyBorder="1" applyProtection="1">
      <protection locked="0"/>
    </xf>
    <xf numFmtId="0" fontId="4" fillId="2" borderId="0" xfId="0" applyFont="1" applyFill="1" applyAlignment="1">
      <alignment horizontal="center"/>
    </xf>
    <xf numFmtId="0" fontId="0" fillId="2" borderId="14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5" fillId="2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4" fontId="3" fillId="2" borderId="5" xfId="0" applyNumberFormat="1" applyFont="1" applyFill="1" applyBorder="1" applyAlignment="1">
      <alignment horizontal="left"/>
    </xf>
    <xf numFmtId="164" fontId="3" fillId="2" borderId="7" xfId="0" applyNumberFormat="1" applyFont="1" applyFill="1" applyBorder="1" applyAlignment="1">
      <alignment horizontal="left"/>
    </xf>
    <xf numFmtId="0" fontId="0" fillId="2" borderId="12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/>
    </xf>
    <xf numFmtId="0" fontId="0" fillId="2" borderId="39" xfId="0" applyFill="1" applyBorder="1" applyAlignment="1">
      <alignment horizontal="center" wrapText="1"/>
    </xf>
    <xf numFmtId="0" fontId="0" fillId="2" borderId="40" xfId="0" applyFill="1" applyBorder="1" applyAlignment="1">
      <alignment horizontal="center" wrapText="1"/>
    </xf>
    <xf numFmtId="0" fontId="5" fillId="2" borderId="0" xfId="0" applyFont="1" applyFill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129"/>
  <sheetViews>
    <sheetView topLeftCell="D30" zoomScale="85" zoomScaleNormal="85" workbookViewId="0">
      <selection activeCell="O18" sqref="O18"/>
    </sheetView>
  </sheetViews>
  <sheetFormatPr defaultColWidth="9.109375" defaultRowHeight="14.4" x14ac:dyDescent="0.3"/>
  <cols>
    <col min="1" max="2" width="0.6640625" style="1" customWidth="1"/>
    <col min="3" max="3" width="10.88671875" style="1" bestFit="1" customWidth="1"/>
    <col min="4" max="4" width="7.109375" style="1" customWidth="1"/>
    <col min="5" max="5" width="9" style="1" customWidth="1"/>
    <col min="6" max="6" width="10.33203125" style="1" customWidth="1"/>
    <col min="7" max="7" width="7.109375" style="1" customWidth="1"/>
    <col min="8" max="9" width="9" style="1" customWidth="1"/>
    <col min="10" max="10" width="11.33203125" style="1" customWidth="1"/>
    <col min="11" max="11" width="14.33203125" style="1" customWidth="1"/>
    <col min="12" max="16" width="15.33203125" style="1" customWidth="1"/>
    <col min="17" max="18" width="9.109375" style="1" customWidth="1"/>
    <col min="19" max="19" width="7.109375" style="1" customWidth="1"/>
    <col min="20" max="20" width="11.44140625" style="1" customWidth="1"/>
    <col min="21" max="21" width="0.6640625" style="1" customWidth="1"/>
    <col min="22" max="16384" width="9.109375" style="1"/>
  </cols>
  <sheetData>
    <row r="1" spans="2:21" ht="3.75" customHeight="1" x14ac:dyDescent="0.3"/>
    <row r="2" spans="2:21" ht="3.75" customHeight="1" x14ac:dyDescent="0.3">
      <c r="B2" s="27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8"/>
    </row>
    <row r="3" spans="2:21" ht="18" x14ac:dyDescent="0.35">
      <c r="B3" s="29"/>
      <c r="C3" s="119" t="s">
        <v>20</v>
      </c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30"/>
    </row>
    <row r="4" spans="2:21" ht="7.5" customHeight="1" x14ac:dyDescent="0.3">
      <c r="B4" s="29"/>
      <c r="U4" s="30"/>
    </row>
    <row r="5" spans="2:21" x14ac:dyDescent="0.3">
      <c r="B5" s="29"/>
      <c r="C5" s="1" t="s">
        <v>21</v>
      </c>
      <c r="E5" s="31" t="s">
        <v>119</v>
      </c>
      <c r="F5" s="31"/>
      <c r="G5" s="31"/>
      <c r="H5" s="31"/>
      <c r="I5" s="31"/>
      <c r="K5" s="1" t="s">
        <v>22</v>
      </c>
      <c r="P5" s="31" t="s">
        <v>23</v>
      </c>
      <c r="Q5" s="31"/>
      <c r="R5" s="31"/>
      <c r="S5" s="31"/>
      <c r="U5" s="30"/>
    </row>
    <row r="6" spans="2:21" ht="7.5" customHeight="1" x14ac:dyDescent="0.3">
      <c r="B6" s="29"/>
      <c r="U6" s="30"/>
    </row>
    <row r="7" spans="2:21" x14ac:dyDescent="0.3">
      <c r="B7" s="29"/>
      <c r="C7" s="1" t="s">
        <v>24</v>
      </c>
      <c r="E7" s="31" t="s">
        <v>120</v>
      </c>
      <c r="F7" s="31"/>
      <c r="G7" s="31"/>
      <c r="H7" s="31"/>
      <c r="I7" s="31"/>
      <c r="K7" s="1" t="s">
        <v>25</v>
      </c>
      <c r="P7" s="32">
        <v>1</v>
      </c>
      <c r="Q7" s="31"/>
      <c r="R7" s="31"/>
      <c r="S7" s="31"/>
      <c r="U7" s="30"/>
    </row>
    <row r="8" spans="2:21" ht="7.5" customHeight="1" x14ac:dyDescent="0.3">
      <c r="B8" s="29"/>
      <c r="E8" s="120" t="s">
        <v>121</v>
      </c>
      <c r="F8" s="120"/>
      <c r="G8" s="120"/>
      <c r="H8" s="120"/>
      <c r="I8" s="120"/>
      <c r="U8" s="30"/>
    </row>
    <row r="9" spans="2:21" ht="7.5" customHeight="1" x14ac:dyDescent="0.3">
      <c r="B9" s="29"/>
      <c r="E9" s="121"/>
      <c r="F9" s="121"/>
      <c r="G9" s="121"/>
      <c r="H9" s="121"/>
      <c r="I9" s="121"/>
      <c r="K9" s="122" t="s">
        <v>27</v>
      </c>
      <c r="L9" s="122"/>
      <c r="M9" s="122"/>
      <c r="N9" s="122"/>
      <c r="O9" s="122"/>
      <c r="P9" s="122">
        <v>1</v>
      </c>
      <c r="Q9" s="122"/>
      <c r="R9" s="122"/>
      <c r="S9" s="122"/>
      <c r="U9" s="30"/>
    </row>
    <row r="10" spans="2:21" ht="7.5" customHeight="1" x14ac:dyDescent="0.3">
      <c r="B10" s="29"/>
      <c r="K10" s="122"/>
      <c r="L10" s="122"/>
      <c r="M10" s="122"/>
      <c r="N10" s="122"/>
      <c r="O10" s="122"/>
      <c r="P10" s="121"/>
      <c r="Q10" s="121"/>
      <c r="R10" s="121"/>
      <c r="S10" s="121"/>
      <c r="U10" s="30"/>
    </row>
    <row r="11" spans="2:21" x14ac:dyDescent="0.3">
      <c r="B11" s="29"/>
      <c r="C11" s="1" t="s">
        <v>28</v>
      </c>
      <c r="E11" s="31" t="s">
        <v>122</v>
      </c>
      <c r="F11" s="31"/>
      <c r="G11" s="31"/>
      <c r="H11" s="31"/>
      <c r="I11" s="31"/>
      <c r="U11" s="30"/>
    </row>
    <row r="12" spans="2:21" x14ac:dyDescent="0.3">
      <c r="B12" s="29"/>
      <c r="U12" s="30"/>
    </row>
    <row r="13" spans="2:21" x14ac:dyDescent="0.3">
      <c r="B13" s="29"/>
      <c r="C13" s="33"/>
      <c r="D13" s="123" t="s">
        <v>3</v>
      </c>
      <c r="E13" s="124"/>
      <c r="F13" s="124"/>
      <c r="G13" s="124"/>
      <c r="H13" s="124"/>
      <c r="I13" s="124"/>
      <c r="J13" s="125"/>
      <c r="K13" s="123" t="s">
        <v>4</v>
      </c>
      <c r="L13" s="124"/>
      <c r="M13" s="124"/>
      <c r="N13" s="124"/>
      <c r="O13" s="124"/>
      <c r="P13" s="124"/>
      <c r="Q13" s="124"/>
      <c r="R13" s="125"/>
      <c r="S13" s="126"/>
      <c r="T13" s="127"/>
      <c r="U13" s="30"/>
    </row>
    <row r="14" spans="2:21" ht="113.4" x14ac:dyDescent="0.3">
      <c r="B14" s="29"/>
      <c r="C14" s="34" t="s">
        <v>29</v>
      </c>
      <c r="D14" s="34" t="s">
        <v>30</v>
      </c>
      <c r="E14" s="34" t="s">
        <v>31</v>
      </c>
      <c r="F14" s="34" t="s">
        <v>32</v>
      </c>
      <c r="G14" s="34" t="s">
        <v>33</v>
      </c>
      <c r="H14" s="34" t="s">
        <v>34</v>
      </c>
      <c r="I14" s="34" t="s">
        <v>35</v>
      </c>
      <c r="J14" s="34" t="s">
        <v>36</v>
      </c>
      <c r="K14" s="34" t="s">
        <v>37</v>
      </c>
      <c r="L14" s="34" t="s">
        <v>38</v>
      </c>
      <c r="M14" s="34" t="s">
        <v>39</v>
      </c>
      <c r="N14" s="79" t="s">
        <v>117</v>
      </c>
      <c r="O14" s="79" t="s">
        <v>118</v>
      </c>
      <c r="P14" s="34" t="s">
        <v>40</v>
      </c>
      <c r="Q14" s="34" t="s">
        <v>41</v>
      </c>
      <c r="R14" s="34" t="s">
        <v>42</v>
      </c>
      <c r="S14" s="34" t="s">
        <v>17</v>
      </c>
      <c r="T14" s="34" t="s">
        <v>18</v>
      </c>
      <c r="U14" s="30"/>
    </row>
    <row r="15" spans="2:21" x14ac:dyDescent="0.3">
      <c r="B15" s="29"/>
      <c r="C15" s="34"/>
      <c r="D15" s="34"/>
      <c r="E15" s="34"/>
      <c r="F15" s="34"/>
      <c r="G15" s="34"/>
      <c r="H15" s="34"/>
      <c r="I15" s="39" t="s">
        <v>53</v>
      </c>
      <c r="J15" s="47">
        <v>7280</v>
      </c>
      <c r="K15" s="47">
        <v>533</v>
      </c>
      <c r="L15" s="47">
        <v>345.8</v>
      </c>
      <c r="M15" s="47">
        <v>451.36</v>
      </c>
      <c r="N15" s="47">
        <v>105.56</v>
      </c>
      <c r="O15" s="33"/>
      <c r="P15" s="47">
        <v>364</v>
      </c>
      <c r="Q15" s="47">
        <v>130</v>
      </c>
      <c r="R15" s="47">
        <v>0</v>
      </c>
      <c r="S15" s="47"/>
      <c r="T15" s="47">
        <f>J15-SUM(K15:R15)</f>
        <v>5350.2800000000007</v>
      </c>
      <c r="U15" s="30"/>
    </row>
    <row r="16" spans="2:21" x14ac:dyDescent="0.3">
      <c r="B16" s="29"/>
      <c r="C16" s="34"/>
      <c r="D16" s="34"/>
      <c r="E16" s="34"/>
      <c r="F16" s="34"/>
      <c r="G16" s="34"/>
      <c r="H16" s="34"/>
      <c r="I16" s="39" t="s">
        <v>54</v>
      </c>
      <c r="J16" s="47">
        <v>7280</v>
      </c>
      <c r="K16" s="47">
        <v>533</v>
      </c>
      <c r="L16" s="47">
        <v>345.8</v>
      </c>
      <c r="M16" s="47">
        <v>451.36</v>
      </c>
      <c r="N16" s="47">
        <v>105.56</v>
      </c>
      <c r="O16" s="33"/>
      <c r="P16" s="47">
        <v>364</v>
      </c>
      <c r="Q16" s="47">
        <v>130</v>
      </c>
      <c r="R16" s="47">
        <v>0</v>
      </c>
      <c r="S16" s="47"/>
      <c r="T16" s="47">
        <f t="shared" ref="T16:T17" si="0">J16-SUM(K16:R16)</f>
        <v>5350.2800000000007</v>
      </c>
      <c r="U16" s="30"/>
    </row>
    <row r="17" spans="2:23" x14ac:dyDescent="0.3">
      <c r="B17" s="29"/>
      <c r="C17" s="34"/>
      <c r="D17" s="34"/>
      <c r="E17" s="34"/>
      <c r="F17" s="34"/>
      <c r="G17" s="34"/>
      <c r="H17" s="34"/>
      <c r="I17" s="39" t="s">
        <v>55</v>
      </c>
      <c r="J17" s="47">
        <v>7280</v>
      </c>
      <c r="K17" s="47">
        <v>533</v>
      </c>
      <c r="L17" s="47">
        <v>345.8</v>
      </c>
      <c r="M17" s="47">
        <v>451.36</v>
      </c>
      <c r="N17" s="47">
        <v>105.56</v>
      </c>
      <c r="O17" s="33"/>
      <c r="P17" s="47">
        <v>364</v>
      </c>
      <c r="Q17" s="47">
        <v>130</v>
      </c>
      <c r="R17" s="47">
        <v>0</v>
      </c>
      <c r="S17" s="47"/>
      <c r="T17" s="47">
        <f t="shared" si="0"/>
        <v>5350.2800000000007</v>
      </c>
      <c r="U17" s="30"/>
    </row>
    <row r="18" spans="2:23" x14ac:dyDescent="0.3">
      <c r="B18" s="29"/>
      <c r="C18" s="35">
        <v>44472</v>
      </c>
      <c r="D18" s="14">
        <v>40</v>
      </c>
      <c r="E18" s="12">
        <v>14</v>
      </c>
      <c r="F18" s="12">
        <f>D18*E18</f>
        <v>560</v>
      </c>
      <c r="G18" s="14">
        <v>0</v>
      </c>
      <c r="H18" s="12">
        <v>0</v>
      </c>
      <c r="I18" s="12">
        <f>G18*H18</f>
        <v>0</v>
      </c>
      <c r="J18" s="12">
        <f>F18+I18</f>
        <v>560</v>
      </c>
      <c r="K18" s="12">
        <v>53</v>
      </c>
      <c r="L18" s="12">
        <v>26.6</v>
      </c>
      <c r="M18" s="12">
        <v>34.72</v>
      </c>
      <c r="N18" s="12">
        <v>8.1199999999999992</v>
      </c>
      <c r="O18" s="12">
        <v>38</v>
      </c>
      <c r="P18" s="12"/>
      <c r="Q18" s="12">
        <f>10</f>
        <v>10</v>
      </c>
      <c r="R18" s="12"/>
      <c r="S18" s="14"/>
      <c r="T18" s="12"/>
      <c r="U18" s="30"/>
      <c r="V18" s="16"/>
      <c r="W18" s="16"/>
    </row>
    <row r="19" spans="2:23" x14ac:dyDescent="0.3">
      <c r="B19" s="29"/>
      <c r="C19" s="35">
        <f>C18+7</f>
        <v>44479</v>
      </c>
      <c r="D19" s="14">
        <v>40</v>
      </c>
      <c r="E19" s="116">
        <v>14</v>
      </c>
      <c r="F19" s="116">
        <f t="shared" ref="F19:F30" si="1">D19*E19</f>
        <v>560</v>
      </c>
      <c r="G19" s="14">
        <v>2</v>
      </c>
      <c r="H19" s="12">
        <f>21</f>
        <v>21</v>
      </c>
      <c r="I19" s="116">
        <f t="shared" ref="I19:I31" si="2">G19*H19</f>
        <v>42</v>
      </c>
      <c r="J19" s="116">
        <f t="shared" ref="J19:J30" si="3">F19+I19</f>
        <v>602</v>
      </c>
      <c r="K19" s="116">
        <v>53</v>
      </c>
      <c r="L19" s="116">
        <v>26.6</v>
      </c>
      <c r="M19" s="116">
        <v>34.72</v>
      </c>
      <c r="N19" s="116">
        <v>8.1199999999999992</v>
      </c>
      <c r="O19" s="12"/>
      <c r="P19" s="12"/>
      <c r="Q19" s="12">
        <f>10</f>
        <v>10</v>
      </c>
      <c r="R19" s="12"/>
      <c r="S19" s="14"/>
      <c r="T19" s="12"/>
      <c r="U19" s="30"/>
      <c r="V19" s="16"/>
      <c r="W19" s="16"/>
    </row>
    <row r="20" spans="2:23" x14ac:dyDescent="0.3">
      <c r="B20" s="29"/>
      <c r="C20" s="35">
        <f t="shared" ref="C20:C30" si="4">C19+7</f>
        <v>44486</v>
      </c>
      <c r="D20" s="14">
        <v>38</v>
      </c>
      <c r="E20" s="116">
        <v>14</v>
      </c>
      <c r="F20" s="116">
        <f t="shared" si="1"/>
        <v>532</v>
      </c>
      <c r="G20" s="14"/>
      <c r="H20" s="12">
        <v>0</v>
      </c>
      <c r="I20" s="116">
        <f t="shared" si="2"/>
        <v>0</v>
      </c>
      <c r="J20" s="116">
        <f t="shared" si="3"/>
        <v>532</v>
      </c>
      <c r="K20" s="116">
        <v>53</v>
      </c>
      <c r="L20" s="116">
        <v>26.6</v>
      </c>
      <c r="M20" s="116">
        <v>34.72</v>
      </c>
      <c r="N20" s="116">
        <v>8.1199999999999992</v>
      </c>
      <c r="O20" s="12"/>
      <c r="P20" s="12"/>
      <c r="Q20" s="12">
        <f>10</f>
        <v>10</v>
      </c>
      <c r="R20" s="12"/>
      <c r="S20" s="14"/>
      <c r="T20" s="12"/>
      <c r="U20" s="30"/>
      <c r="V20" s="36"/>
      <c r="W20" s="16"/>
    </row>
    <row r="21" spans="2:23" x14ac:dyDescent="0.3">
      <c r="B21" s="29"/>
      <c r="C21" s="35">
        <f t="shared" si="4"/>
        <v>44493</v>
      </c>
      <c r="D21" s="14">
        <v>40</v>
      </c>
      <c r="E21" s="116">
        <v>14</v>
      </c>
      <c r="F21" s="116">
        <f t="shared" si="1"/>
        <v>560</v>
      </c>
      <c r="G21" s="14"/>
      <c r="H21" s="12">
        <v>0</v>
      </c>
      <c r="I21" s="116">
        <f t="shared" si="2"/>
        <v>0</v>
      </c>
      <c r="J21" s="116">
        <f t="shared" si="3"/>
        <v>560</v>
      </c>
      <c r="K21" s="116">
        <v>53</v>
      </c>
      <c r="L21" s="116">
        <v>26.6</v>
      </c>
      <c r="M21" s="116">
        <v>34.72</v>
      </c>
      <c r="N21" s="116">
        <v>8.1199999999999992</v>
      </c>
      <c r="O21" s="12"/>
      <c r="P21" s="12"/>
      <c r="Q21" s="12">
        <f>10</f>
        <v>10</v>
      </c>
      <c r="R21" s="12"/>
      <c r="S21" s="14"/>
      <c r="T21" s="12"/>
      <c r="U21" s="30"/>
      <c r="V21" s="16"/>
      <c r="W21" s="16"/>
    </row>
    <row r="22" spans="2:23" x14ac:dyDescent="0.3">
      <c r="B22" s="29"/>
      <c r="C22" s="35">
        <f t="shared" si="4"/>
        <v>44500</v>
      </c>
      <c r="D22" s="14">
        <v>40</v>
      </c>
      <c r="E22" s="116">
        <v>14</v>
      </c>
      <c r="F22" s="116">
        <f t="shared" si="1"/>
        <v>560</v>
      </c>
      <c r="G22" s="14">
        <v>3.5</v>
      </c>
      <c r="H22" s="12">
        <f>21</f>
        <v>21</v>
      </c>
      <c r="I22" s="116">
        <f t="shared" si="2"/>
        <v>73.5</v>
      </c>
      <c r="J22" s="116">
        <f t="shared" si="3"/>
        <v>633.5</v>
      </c>
      <c r="K22" s="116">
        <v>53</v>
      </c>
      <c r="L22" s="116">
        <v>26.6</v>
      </c>
      <c r="M22" s="116">
        <v>34.72</v>
      </c>
      <c r="N22" s="116">
        <v>8.1199999999999992</v>
      </c>
      <c r="O22" s="12"/>
      <c r="P22" s="12"/>
      <c r="Q22" s="12">
        <f>10</f>
        <v>10</v>
      </c>
      <c r="R22" s="12"/>
      <c r="S22" s="14"/>
      <c r="T22" s="12"/>
      <c r="U22" s="30"/>
      <c r="V22" s="16"/>
      <c r="W22" s="16"/>
    </row>
    <row r="23" spans="2:23" x14ac:dyDescent="0.3">
      <c r="B23" s="29"/>
      <c r="C23" s="35">
        <f t="shared" si="4"/>
        <v>44507</v>
      </c>
      <c r="D23" s="14">
        <v>40</v>
      </c>
      <c r="E23" s="116">
        <v>14</v>
      </c>
      <c r="F23" s="116">
        <f t="shared" si="1"/>
        <v>560</v>
      </c>
      <c r="G23" s="14"/>
      <c r="H23" s="12">
        <v>0</v>
      </c>
      <c r="I23" s="116">
        <f t="shared" si="2"/>
        <v>0</v>
      </c>
      <c r="J23" s="116">
        <f t="shared" si="3"/>
        <v>560</v>
      </c>
      <c r="K23" s="116">
        <v>53</v>
      </c>
      <c r="L23" s="116">
        <v>26.6</v>
      </c>
      <c r="M23" s="116">
        <v>34.72</v>
      </c>
      <c r="N23" s="116">
        <v>8.1199999999999992</v>
      </c>
      <c r="O23" s="12"/>
      <c r="P23" s="12"/>
      <c r="Q23" s="12">
        <f>10</f>
        <v>10</v>
      </c>
      <c r="R23" s="12"/>
      <c r="S23" s="14"/>
      <c r="T23" s="12"/>
      <c r="U23" s="30"/>
      <c r="V23" s="16"/>
      <c r="W23" s="16"/>
    </row>
    <row r="24" spans="2:23" x14ac:dyDescent="0.3">
      <c r="B24" s="29"/>
      <c r="C24" s="35">
        <f t="shared" si="4"/>
        <v>44514</v>
      </c>
      <c r="D24" s="14">
        <v>39</v>
      </c>
      <c r="E24" s="116">
        <v>14</v>
      </c>
      <c r="F24" s="116">
        <f t="shared" si="1"/>
        <v>546</v>
      </c>
      <c r="G24" s="14"/>
      <c r="H24" s="12">
        <v>0</v>
      </c>
      <c r="I24" s="116">
        <f t="shared" si="2"/>
        <v>0</v>
      </c>
      <c r="J24" s="116">
        <f t="shared" si="3"/>
        <v>546</v>
      </c>
      <c r="K24" s="116">
        <v>53</v>
      </c>
      <c r="L24" s="116">
        <v>26.6</v>
      </c>
      <c r="M24" s="116">
        <v>34.72</v>
      </c>
      <c r="N24" s="116">
        <v>8.1199999999999992</v>
      </c>
      <c r="O24" s="12"/>
      <c r="P24" s="12"/>
      <c r="Q24" s="12">
        <f>10</f>
        <v>10</v>
      </c>
      <c r="R24" s="12"/>
      <c r="S24" s="14"/>
      <c r="T24" s="12"/>
      <c r="U24" s="30"/>
      <c r="V24" s="16"/>
      <c r="W24" s="16"/>
    </row>
    <row r="25" spans="2:23" x14ac:dyDescent="0.3">
      <c r="B25" s="29"/>
      <c r="C25" s="35">
        <f t="shared" si="4"/>
        <v>44521</v>
      </c>
      <c r="D25" s="14">
        <v>40</v>
      </c>
      <c r="E25" s="116">
        <v>14</v>
      </c>
      <c r="F25" s="116">
        <f t="shared" si="1"/>
        <v>560</v>
      </c>
      <c r="G25" s="14">
        <v>1</v>
      </c>
      <c r="H25" s="12">
        <f>21</f>
        <v>21</v>
      </c>
      <c r="I25" s="116">
        <f t="shared" si="2"/>
        <v>21</v>
      </c>
      <c r="J25" s="116">
        <f t="shared" si="3"/>
        <v>581</v>
      </c>
      <c r="K25" s="116">
        <v>53</v>
      </c>
      <c r="L25" s="116">
        <v>26.6</v>
      </c>
      <c r="M25" s="116">
        <v>34.72</v>
      </c>
      <c r="N25" s="116">
        <v>8.1199999999999992</v>
      </c>
      <c r="O25" s="12"/>
      <c r="P25" s="12"/>
      <c r="Q25" s="12">
        <f>10</f>
        <v>10</v>
      </c>
      <c r="R25" s="12"/>
      <c r="S25" s="14"/>
      <c r="T25" s="12"/>
      <c r="U25" s="30"/>
      <c r="V25" s="16"/>
      <c r="W25" s="16"/>
    </row>
    <row r="26" spans="2:23" x14ac:dyDescent="0.3">
      <c r="B26" s="29"/>
      <c r="C26" s="35">
        <f t="shared" si="4"/>
        <v>44528</v>
      </c>
      <c r="D26" s="14">
        <v>0</v>
      </c>
      <c r="E26" s="116">
        <v>14</v>
      </c>
      <c r="F26" s="116">
        <f t="shared" si="1"/>
        <v>0</v>
      </c>
      <c r="G26" s="14"/>
      <c r="H26" s="12">
        <v>0</v>
      </c>
      <c r="I26" s="116">
        <f t="shared" si="2"/>
        <v>0</v>
      </c>
      <c r="J26" s="116">
        <f t="shared" si="3"/>
        <v>0</v>
      </c>
      <c r="K26" s="116"/>
      <c r="L26" s="12"/>
      <c r="M26" s="12"/>
      <c r="N26" s="12"/>
      <c r="O26" s="12"/>
      <c r="P26" s="12"/>
      <c r="Q26" s="12">
        <f>10</f>
        <v>10</v>
      </c>
      <c r="R26" s="12"/>
      <c r="S26" s="14"/>
      <c r="T26" s="12"/>
      <c r="U26" s="30"/>
    </row>
    <row r="27" spans="2:23" x14ac:dyDescent="0.3">
      <c r="B27" s="29"/>
      <c r="C27" s="35">
        <f t="shared" si="4"/>
        <v>44535</v>
      </c>
      <c r="D27" s="14">
        <v>0</v>
      </c>
      <c r="E27" s="116">
        <v>14</v>
      </c>
      <c r="F27" s="116">
        <f t="shared" si="1"/>
        <v>0</v>
      </c>
      <c r="G27" s="14"/>
      <c r="H27" s="12">
        <v>0</v>
      </c>
      <c r="I27" s="116">
        <f t="shared" si="2"/>
        <v>0</v>
      </c>
      <c r="J27" s="116">
        <f t="shared" si="3"/>
        <v>0</v>
      </c>
      <c r="K27" s="116"/>
      <c r="L27" s="12"/>
      <c r="M27" s="12"/>
      <c r="N27" s="12"/>
      <c r="O27" s="12"/>
      <c r="P27" s="12"/>
      <c r="Q27" s="12">
        <f>10</f>
        <v>10</v>
      </c>
      <c r="R27" s="12"/>
      <c r="S27" s="14"/>
      <c r="T27" s="12"/>
      <c r="U27" s="30"/>
    </row>
    <row r="28" spans="2:23" x14ac:dyDescent="0.3">
      <c r="B28" s="29"/>
      <c r="C28" s="35">
        <f t="shared" si="4"/>
        <v>44542</v>
      </c>
      <c r="D28" s="14">
        <v>0</v>
      </c>
      <c r="E28" s="116">
        <v>14</v>
      </c>
      <c r="F28" s="116">
        <f t="shared" si="1"/>
        <v>0</v>
      </c>
      <c r="G28" s="14"/>
      <c r="H28" s="12">
        <v>0</v>
      </c>
      <c r="I28" s="116">
        <f t="shared" si="2"/>
        <v>0</v>
      </c>
      <c r="J28" s="116">
        <f t="shared" si="3"/>
        <v>0</v>
      </c>
      <c r="K28" s="116"/>
      <c r="L28" s="12"/>
      <c r="M28" s="12"/>
      <c r="N28" s="12"/>
      <c r="O28" s="12"/>
      <c r="P28" s="12"/>
      <c r="Q28" s="12">
        <f>10</f>
        <v>10</v>
      </c>
      <c r="R28" s="12"/>
      <c r="S28" s="14"/>
      <c r="T28" s="12"/>
      <c r="U28" s="30"/>
    </row>
    <row r="29" spans="2:23" x14ac:dyDescent="0.3">
      <c r="B29" s="29"/>
      <c r="C29" s="35">
        <f t="shared" si="4"/>
        <v>44549</v>
      </c>
      <c r="D29" s="14">
        <v>0</v>
      </c>
      <c r="E29" s="116">
        <v>14</v>
      </c>
      <c r="F29" s="116">
        <f t="shared" si="1"/>
        <v>0</v>
      </c>
      <c r="G29" s="14"/>
      <c r="H29" s="12">
        <v>0</v>
      </c>
      <c r="I29" s="116">
        <f t="shared" si="2"/>
        <v>0</v>
      </c>
      <c r="J29" s="116">
        <f t="shared" si="3"/>
        <v>0</v>
      </c>
      <c r="K29" s="116"/>
      <c r="L29" s="12"/>
      <c r="M29" s="12"/>
      <c r="N29" s="12"/>
      <c r="O29" s="12"/>
      <c r="P29" s="12"/>
      <c r="Q29" s="12">
        <f>10</f>
        <v>10</v>
      </c>
      <c r="R29" s="12"/>
      <c r="S29" s="14"/>
      <c r="T29" s="12"/>
      <c r="U29" s="30"/>
    </row>
    <row r="30" spans="2:23" s="44" customFormat="1" x14ac:dyDescent="0.3">
      <c r="B30" s="40"/>
      <c r="C30" s="35">
        <f t="shared" si="4"/>
        <v>44556</v>
      </c>
      <c r="D30" s="14">
        <v>0</v>
      </c>
      <c r="E30" s="116">
        <v>14</v>
      </c>
      <c r="F30" s="116">
        <f t="shared" si="1"/>
        <v>0</v>
      </c>
      <c r="G30" s="41"/>
      <c r="H30" s="42">
        <v>0</v>
      </c>
      <c r="I30" s="116">
        <f t="shared" si="2"/>
        <v>0</v>
      </c>
      <c r="J30" s="116">
        <f t="shared" si="3"/>
        <v>0</v>
      </c>
      <c r="K30" s="116"/>
      <c r="L30" s="42"/>
      <c r="M30" s="42"/>
      <c r="N30" s="42"/>
      <c r="O30" s="42"/>
      <c r="P30" s="42"/>
      <c r="Q30" s="12">
        <f>10</f>
        <v>10</v>
      </c>
      <c r="R30" s="42"/>
      <c r="S30" s="41"/>
      <c r="T30" s="42"/>
      <c r="U30" s="43"/>
    </row>
    <row r="31" spans="2:23" ht="3.75" customHeight="1" x14ac:dyDescent="0.3">
      <c r="B31" s="37"/>
      <c r="C31" s="31"/>
      <c r="D31" s="31"/>
      <c r="E31" s="31"/>
      <c r="F31" s="31"/>
      <c r="G31" s="31"/>
      <c r="H31" s="31"/>
      <c r="I31" s="116">
        <f t="shared" si="2"/>
        <v>0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8"/>
    </row>
    <row r="32" spans="2:23" ht="3.75" customHeight="1" x14ac:dyDescent="0.3">
      <c r="K32" s="16"/>
      <c r="L32" s="16"/>
      <c r="M32" s="16"/>
      <c r="N32" s="16"/>
      <c r="O32" s="16"/>
      <c r="P32" s="16"/>
      <c r="Q32" s="16"/>
    </row>
    <row r="33" spans="2:21" s="44" customFormat="1" x14ac:dyDescent="0.3">
      <c r="I33" s="45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</row>
    <row r="34" spans="2:21" s="44" customFormat="1" x14ac:dyDescent="0.3">
      <c r="I34" s="45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</row>
    <row r="35" spans="2:21" s="44" customFormat="1" x14ac:dyDescent="0.3">
      <c r="I35" s="45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</row>
    <row r="36" spans="2:21" ht="18" x14ac:dyDescent="0.35">
      <c r="B36" s="29"/>
      <c r="C36" s="119" t="s">
        <v>20</v>
      </c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119"/>
      <c r="S36" s="119"/>
      <c r="T36" s="119"/>
      <c r="U36" s="30"/>
    </row>
    <row r="37" spans="2:21" ht="7.5" customHeight="1" x14ac:dyDescent="0.3">
      <c r="B37" s="29"/>
      <c r="U37" s="30"/>
    </row>
    <row r="38" spans="2:21" x14ac:dyDescent="0.3">
      <c r="B38" s="29"/>
      <c r="C38" s="1" t="s">
        <v>21</v>
      </c>
      <c r="E38" s="31" t="s">
        <v>43</v>
      </c>
      <c r="F38" s="31"/>
      <c r="G38" s="31"/>
      <c r="H38" s="31"/>
      <c r="I38" s="31"/>
      <c r="K38" s="1" t="s">
        <v>22</v>
      </c>
      <c r="P38" s="31" t="s">
        <v>44</v>
      </c>
      <c r="Q38" s="31"/>
      <c r="R38" s="31"/>
      <c r="S38" s="31"/>
      <c r="U38" s="30"/>
    </row>
    <row r="39" spans="2:21" ht="7.5" customHeight="1" x14ac:dyDescent="0.3">
      <c r="B39" s="29"/>
      <c r="U39" s="30"/>
    </row>
    <row r="40" spans="2:21" x14ac:dyDescent="0.3">
      <c r="B40" s="29"/>
      <c r="C40" s="1" t="s">
        <v>24</v>
      </c>
      <c r="E40" s="31" t="s">
        <v>45</v>
      </c>
      <c r="F40" s="31"/>
      <c r="G40" s="31"/>
      <c r="H40" s="31"/>
      <c r="I40" s="31"/>
      <c r="K40" s="1" t="s">
        <v>25</v>
      </c>
      <c r="P40" s="32">
        <v>2</v>
      </c>
      <c r="Q40" s="31"/>
      <c r="R40" s="31"/>
      <c r="S40" s="31"/>
      <c r="U40" s="30"/>
    </row>
    <row r="41" spans="2:21" ht="7.5" customHeight="1" x14ac:dyDescent="0.3">
      <c r="B41" s="29"/>
      <c r="E41" s="120" t="s">
        <v>26</v>
      </c>
      <c r="F41" s="120"/>
      <c r="G41" s="120"/>
      <c r="H41" s="120"/>
      <c r="I41" s="120"/>
      <c r="U41" s="30"/>
    </row>
    <row r="42" spans="2:21" ht="7.5" customHeight="1" x14ac:dyDescent="0.3">
      <c r="B42" s="29"/>
      <c r="E42" s="121"/>
      <c r="F42" s="121"/>
      <c r="G42" s="121"/>
      <c r="H42" s="121"/>
      <c r="I42" s="121"/>
      <c r="K42" s="122" t="s">
        <v>27</v>
      </c>
      <c r="L42" s="122"/>
      <c r="M42" s="122"/>
      <c r="N42" s="122"/>
      <c r="O42" s="122"/>
      <c r="P42" s="122">
        <v>2</v>
      </c>
      <c r="Q42" s="122"/>
      <c r="R42" s="122"/>
      <c r="S42" s="122"/>
      <c r="U42" s="30"/>
    </row>
    <row r="43" spans="2:21" ht="7.5" customHeight="1" x14ac:dyDescent="0.3">
      <c r="B43" s="29"/>
      <c r="K43" s="122"/>
      <c r="L43" s="122"/>
      <c r="M43" s="122"/>
      <c r="N43" s="122"/>
      <c r="O43" s="122"/>
      <c r="P43" s="121"/>
      <c r="Q43" s="121"/>
      <c r="R43" s="121"/>
      <c r="S43" s="121"/>
      <c r="U43" s="30"/>
    </row>
    <row r="44" spans="2:21" x14ac:dyDescent="0.3">
      <c r="B44" s="29"/>
      <c r="C44" s="1" t="s">
        <v>28</v>
      </c>
      <c r="E44" s="31" t="s">
        <v>46</v>
      </c>
      <c r="F44" s="31"/>
      <c r="G44" s="31"/>
      <c r="H44" s="31"/>
      <c r="I44" s="31"/>
      <c r="U44" s="30"/>
    </row>
    <row r="45" spans="2:21" x14ac:dyDescent="0.3">
      <c r="B45" s="29"/>
      <c r="U45" s="30"/>
    </row>
    <row r="46" spans="2:21" x14ac:dyDescent="0.3">
      <c r="B46" s="29"/>
      <c r="C46" s="33"/>
      <c r="D46" s="123" t="s">
        <v>3</v>
      </c>
      <c r="E46" s="124"/>
      <c r="F46" s="124"/>
      <c r="G46" s="124"/>
      <c r="H46" s="124"/>
      <c r="I46" s="124"/>
      <c r="J46" s="125"/>
      <c r="K46" s="123" t="s">
        <v>4</v>
      </c>
      <c r="L46" s="124"/>
      <c r="M46" s="124"/>
      <c r="N46" s="124"/>
      <c r="O46" s="124"/>
      <c r="P46" s="124"/>
      <c r="Q46" s="124"/>
      <c r="R46" s="125"/>
      <c r="S46" s="126"/>
      <c r="T46" s="127"/>
      <c r="U46" s="30"/>
    </row>
    <row r="47" spans="2:21" ht="113.4" x14ac:dyDescent="0.3">
      <c r="B47" s="29"/>
      <c r="C47" s="34" t="s">
        <v>29</v>
      </c>
      <c r="D47" s="34" t="s">
        <v>30</v>
      </c>
      <c r="E47" s="34" t="s">
        <v>31</v>
      </c>
      <c r="F47" s="34" t="s">
        <v>32</v>
      </c>
      <c r="G47" s="34" t="s">
        <v>33</v>
      </c>
      <c r="H47" s="34" t="s">
        <v>34</v>
      </c>
      <c r="I47" s="34" t="s">
        <v>35</v>
      </c>
      <c r="J47" s="34" t="s">
        <v>36</v>
      </c>
      <c r="K47" s="34" t="s">
        <v>37</v>
      </c>
      <c r="L47" s="34" t="s">
        <v>38</v>
      </c>
      <c r="M47" s="34" t="s">
        <v>39</v>
      </c>
      <c r="N47" s="79" t="s">
        <v>117</v>
      </c>
      <c r="O47" s="79" t="s">
        <v>118</v>
      </c>
      <c r="P47" s="34" t="s">
        <v>40</v>
      </c>
      <c r="Q47" s="34" t="s">
        <v>41</v>
      </c>
      <c r="R47" s="34" t="s">
        <v>42</v>
      </c>
      <c r="S47" s="34" t="s">
        <v>17</v>
      </c>
      <c r="T47" s="34" t="s">
        <v>18</v>
      </c>
      <c r="U47" s="30"/>
    </row>
    <row r="48" spans="2:21" x14ac:dyDescent="0.3">
      <c r="B48" s="29"/>
      <c r="C48" s="34"/>
      <c r="D48" s="34"/>
      <c r="E48" s="34"/>
      <c r="F48" s="34"/>
      <c r="G48" s="34"/>
      <c r="H48" s="34"/>
      <c r="I48" s="39" t="s">
        <v>53</v>
      </c>
      <c r="J48" s="47">
        <v>9360</v>
      </c>
      <c r="K48" s="47">
        <v>377</v>
      </c>
      <c r="L48" s="47">
        <v>449.28</v>
      </c>
      <c r="M48" s="47">
        <v>580.32000000000005</v>
      </c>
      <c r="N48" s="47">
        <v>135.72</v>
      </c>
      <c r="O48" s="47"/>
      <c r="P48" s="47">
        <v>374.4</v>
      </c>
      <c r="Q48" s="47">
        <v>65</v>
      </c>
      <c r="R48" s="47"/>
      <c r="S48" s="47"/>
      <c r="T48" s="47">
        <f t="shared" ref="T48" si="5">J48-SUM(K48:R48)</f>
        <v>7378.2800000000007</v>
      </c>
      <c r="U48" s="30"/>
    </row>
    <row r="49" spans="2:23" x14ac:dyDescent="0.3">
      <c r="B49" s="29"/>
      <c r="C49" s="34"/>
      <c r="D49" s="34"/>
      <c r="E49" s="34"/>
      <c r="F49" s="34"/>
      <c r="G49" s="34"/>
      <c r="H49" s="34"/>
      <c r="I49" s="39" t="s">
        <v>54</v>
      </c>
      <c r="J49" s="47">
        <v>9360</v>
      </c>
      <c r="K49" s="47">
        <v>377</v>
      </c>
      <c r="L49" s="47">
        <v>449.28</v>
      </c>
      <c r="M49" s="47">
        <v>580.32000000000005</v>
      </c>
      <c r="N49" s="47">
        <v>135.72</v>
      </c>
      <c r="O49" s="47"/>
      <c r="P49" s="47">
        <v>374.4</v>
      </c>
      <c r="Q49" s="47">
        <v>65</v>
      </c>
      <c r="R49" s="47"/>
      <c r="S49" s="47"/>
      <c r="T49" s="47">
        <f t="shared" ref="T49:T50" si="6">J49-SUM(K49:R49)</f>
        <v>7378.2800000000007</v>
      </c>
      <c r="U49" s="30"/>
    </row>
    <row r="50" spans="2:23" x14ac:dyDescent="0.3">
      <c r="B50" s="29"/>
      <c r="C50" s="34"/>
      <c r="D50" s="34"/>
      <c r="E50" s="34"/>
      <c r="F50" s="34"/>
      <c r="G50" s="34"/>
      <c r="H50" s="34"/>
      <c r="I50" s="39" t="s">
        <v>55</v>
      </c>
      <c r="J50" s="47">
        <v>9360</v>
      </c>
      <c r="K50" s="47">
        <v>377</v>
      </c>
      <c r="L50" s="47">
        <v>449.28</v>
      </c>
      <c r="M50" s="47">
        <v>580.32000000000005</v>
      </c>
      <c r="N50" s="47">
        <v>135.72</v>
      </c>
      <c r="O50" s="47"/>
      <c r="P50" s="47">
        <v>374.4</v>
      </c>
      <c r="Q50" s="47">
        <v>65</v>
      </c>
      <c r="R50" s="47"/>
      <c r="S50" s="47"/>
      <c r="T50" s="47">
        <f t="shared" si="6"/>
        <v>7378.2800000000007</v>
      </c>
      <c r="U50" s="30"/>
    </row>
    <row r="51" spans="2:23" x14ac:dyDescent="0.3">
      <c r="B51" s="29"/>
      <c r="C51" s="35">
        <v>44472</v>
      </c>
      <c r="D51" s="14">
        <v>40</v>
      </c>
      <c r="E51" s="12">
        <v>18</v>
      </c>
      <c r="F51" s="12"/>
      <c r="G51" s="14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4"/>
      <c r="T51" s="12"/>
      <c r="U51" s="30"/>
      <c r="V51" s="16"/>
      <c r="W51" s="16"/>
    </row>
    <row r="52" spans="2:23" x14ac:dyDescent="0.3">
      <c r="B52" s="29"/>
      <c r="C52" s="35">
        <f>C51+7</f>
        <v>44479</v>
      </c>
      <c r="D52" s="14">
        <v>37</v>
      </c>
      <c r="E52" s="12">
        <v>18</v>
      </c>
      <c r="F52" s="12"/>
      <c r="G52" s="14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4"/>
      <c r="T52" s="12"/>
      <c r="U52" s="30"/>
      <c r="V52" s="16"/>
      <c r="W52" s="16"/>
    </row>
    <row r="53" spans="2:23" x14ac:dyDescent="0.3">
      <c r="B53" s="29"/>
      <c r="C53" s="35">
        <f t="shared" ref="C53:C63" si="7">C52+7</f>
        <v>44486</v>
      </c>
      <c r="D53" s="14">
        <v>40</v>
      </c>
      <c r="E53" s="12">
        <v>18</v>
      </c>
      <c r="F53" s="12"/>
      <c r="G53" s="14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4"/>
      <c r="T53" s="12"/>
      <c r="U53" s="30"/>
      <c r="V53" s="16"/>
      <c r="W53" s="16"/>
    </row>
    <row r="54" spans="2:23" x14ac:dyDescent="0.3">
      <c r="B54" s="29"/>
      <c r="C54" s="35">
        <f t="shared" si="7"/>
        <v>44493</v>
      </c>
      <c r="D54" s="14">
        <v>40</v>
      </c>
      <c r="E54" s="12">
        <v>18</v>
      </c>
      <c r="F54" s="12"/>
      <c r="G54" s="14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4"/>
      <c r="T54" s="12"/>
      <c r="U54" s="30"/>
      <c r="V54" s="16"/>
      <c r="W54" s="16"/>
    </row>
    <row r="55" spans="2:23" x14ac:dyDescent="0.3">
      <c r="B55" s="29"/>
      <c r="C55" s="35">
        <f t="shared" si="7"/>
        <v>44500</v>
      </c>
      <c r="D55" s="14">
        <v>40</v>
      </c>
      <c r="E55" s="12">
        <v>18</v>
      </c>
      <c r="F55" s="12"/>
      <c r="G55" s="14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4"/>
      <c r="T55" s="12"/>
      <c r="U55" s="30"/>
      <c r="V55" s="16"/>
      <c r="W55" s="16"/>
    </row>
    <row r="56" spans="2:23" x14ac:dyDescent="0.3">
      <c r="B56" s="29"/>
      <c r="C56" s="35">
        <f t="shared" si="7"/>
        <v>44507</v>
      </c>
      <c r="D56" s="14">
        <v>40</v>
      </c>
      <c r="E56" s="12">
        <v>18</v>
      </c>
      <c r="F56" s="12"/>
      <c r="G56" s="14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4"/>
      <c r="T56" s="12"/>
      <c r="U56" s="30"/>
      <c r="V56" s="16"/>
      <c r="W56" s="16"/>
    </row>
    <row r="57" spans="2:23" x14ac:dyDescent="0.3">
      <c r="B57" s="29"/>
      <c r="C57" s="35">
        <f t="shared" si="7"/>
        <v>44514</v>
      </c>
      <c r="D57" s="14">
        <v>40</v>
      </c>
      <c r="E57" s="12">
        <v>18</v>
      </c>
      <c r="F57" s="12"/>
      <c r="G57" s="14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4"/>
      <c r="T57" s="12"/>
      <c r="U57" s="30"/>
      <c r="V57" s="16"/>
      <c r="W57" s="16"/>
    </row>
    <row r="58" spans="2:23" x14ac:dyDescent="0.3">
      <c r="B58" s="29"/>
      <c r="C58" s="35">
        <f t="shared" si="7"/>
        <v>44521</v>
      </c>
      <c r="D58" s="14">
        <v>34.5</v>
      </c>
      <c r="E58" s="12">
        <v>18</v>
      </c>
      <c r="F58" s="12"/>
      <c r="G58" s="14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4"/>
      <c r="T58" s="12"/>
      <c r="U58" s="30"/>
      <c r="V58" s="16"/>
      <c r="W58" s="16"/>
    </row>
    <row r="59" spans="2:23" x14ac:dyDescent="0.3">
      <c r="B59" s="29"/>
      <c r="C59" s="35">
        <f t="shared" si="7"/>
        <v>44528</v>
      </c>
      <c r="D59" s="14">
        <v>40</v>
      </c>
      <c r="E59" s="12">
        <v>18</v>
      </c>
      <c r="F59" s="12"/>
      <c r="G59" s="14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4"/>
      <c r="T59" s="12"/>
      <c r="U59" s="30"/>
      <c r="V59" s="16"/>
      <c r="W59" s="16"/>
    </row>
    <row r="60" spans="2:23" x14ac:dyDescent="0.3">
      <c r="B60" s="29"/>
      <c r="C60" s="35">
        <f t="shared" si="7"/>
        <v>44535</v>
      </c>
      <c r="D60" s="14">
        <v>40</v>
      </c>
      <c r="E60" s="12">
        <v>18</v>
      </c>
      <c r="F60" s="12"/>
      <c r="G60" s="14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4"/>
      <c r="T60" s="12"/>
      <c r="U60" s="30"/>
      <c r="V60" s="16"/>
      <c r="W60" s="16"/>
    </row>
    <row r="61" spans="2:23" x14ac:dyDescent="0.3">
      <c r="B61" s="29"/>
      <c r="C61" s="35">
        <f t="shared" si="7"/>
        <v>44542</v>
      </c>
      <c r="D61" s="14">
        <v>40</v>
      </c>
      <c r="E61" s="12">
        <v>18</v>
      </c>
      <c r="F61" s="12"/>
      <c r="G61" s="14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4"/>
      <c r="T61" s="12"/>
      <c r="U61" s="30"/>
      <c r="V61" s="16"/>
      <c r="W61" s="16"/>
    </row>
    <row r="62" spans="2:23" x14ac:dyDescent="0.3">
      <c r="B62" s="29"/>
      <c r="C62" s="35">
        <f t="shared" si="7"/>
        <v>44549</v>
      </c>
      <c r="D62" s="14">
        <v>40</v>
      </c>
      <c r="E62" s="12">
        <v>18</v>
      </c>
      <c r="F62" s="12"/>
      <c r="G62" s="14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4"/>
      <c r="T62" s="12"/>
      <c r="U62" s="30"/>
      <c r="V62" s="16"/>
      <c r="W62" s="16"/>
    </row>
    <row r="63" spans="2:23" x14ac:dyDescent="0.3">
      <c r="B63" s="29"/>
      <c r="C63" s="35">
        <f t="shared" si="7"/>
        <v>44556</v>
      </c>
      <c r="D63" s="14">
        <v>40</v>
      </c>
      <c r="E63" s="12">
        <v>18</v>
      </c>
      <c r="F63" s="12"/>
      <c r="G63" s="14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4"/>
      <c r="T63" s="12"/>
      <c r="U63" s="30"/>
      <c r="V63" s="16"/>
      <c r="W63" s="16"/>
    </row>
    <row r="64" spans="2:23" x14ac:dyDescent="0.3">
      <c r="B64" s="37"/>
      <c r="C64" s="31"/>
      <c r="D64" s="31"/>
      <c r="E64" s="31"/>
      <c r="F64" s="31"/>
      <c r="G64" s="31"/>
      <c r="H64" s="31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1"/>
      <c r="T64" s="42"/>
      <c r="U64" s="38"/>
      <c r="V64" s="16"/>
      <c r="W64" s="16"/>
    </row>
    <row r="65" spans="2:23" x14ac:dyDescent="0.3">
      <c r="I65" s="45"/>
      <c r="J65" s="48"/>
      <c r="K65" s="48"/>
      <c r="L65" s="48"/>
      <c r="M65" s="48"/>
      <c r="N65" s="48"/>
      <c r="O65" s="48"/>
      <c r="P65" s="48"/>
      <c r="Q65" s="48"/>
      <c r="T65" s="48"/>
      <c r="V65" s="16"/>
      <c r="W65" s="16"/>
    </row>
    <row r="66" spans="2:23" x14ac:dyDescent="0.3">
      <c r="V66" s="16"/>
      <c r="W66" s="16"/>
    </row>
    <row r="69" spans="2:23" ht="18" x14ac:dyDescent="0.35">
      <c r="B69" s="29"/>
      <c r="C69" s="119" t="s">
        <v>20</v>
      </c>
      <c r="D69" s="119"/>
      <c r="E69" s="119"/>
      <c r="F69" s="119"/>
      <c r="G69" s="119"/>
      <c r="H69" s="119"/>
      <c r="I69" s="119"/>
      <c r="J69" s="119"/>
      <c r="K69" s="119"/>
      <c r="L69" s="119"/>
      <c r="M69" s="119"/>
      <c r="N69" s="119"/>
      <c r="O69" s="119"/>
      <c r="P69" s="119"/>
      <c r="Q69" s="119"/>
      <c r="R69" s="119"/>
      <c r="S69" s="119"/>
      <c r="T69" s="119"/>
      <c r="U69" s="30"/>
    </row>
    <row r="70" spans="2:23" x14ac:dyDescent="0.3">
      <c r="B70" s="29"/>
      <c r="U70" s="30"/>
    </row>
    <row r="71" spans="2:23" x14ac:dyDescent="0.3">
      <c r="B71" s="29"/>
      <c r="C71" s="1" t="s">
        <v>21</v>
      </c>
      <c r="E71" s="31" t="s">
        <v>47</v>
      </c>
      <c r="F71" s="31"/>
      <c r="G71" s="31"/>
      <c r="H71" s="31"/>
      <c r="I71" s="31"/>
      <c r="K71" s="1" t="s">
        <v>22</v>
      </c>
      <c r="P71" s="31" t="s">
        <v>23</v>
      </c>
      <c r="Q71" s="31"/>
      <c r="R71" s="31"/>
      <c r="S71" s="31"/>
      <c r="U71" s="30"/>
    </row>
    <row r="72" spans="2:23" ht="7.5" customHeight="1" x14ac:dyDescent="0.3">
      <c r="B72" s="29"/>
      <c r="U72" s="30"/>
    </row>
    <row r="73" spans="2:23" x14ac:dyDescent="0.3">
      <c r="B73" s="29"/>
      <c r="C73" s="1" t="s">
        <v>24</v>
      </c>
      <c r="E73" s="31" t="s">
        <v>48</v>
      </c>
      <c r="F73" s="31"/>
      <c r="G73" s="31"/>
      <c r="H73" s="31"/>
      <c r="I73" s="31"/>
      <c r="K73" s="1" t="s">
        <v>25</v>
      </c>
      <c r="P73" s="32">
        <v>2</v>
      </c>
      <c r="Q73" s="31"/>
      <c r="R73" s="31"/>
      <c r="S73" s="31"/>
      <c r="U73" s="30"/>
    </row>
    <row r="74" spans="2:23" ht="7.5" customHeight="1" x14ac:dyDescent="0.3">
      <c r="B74" s="29"/>
      <c r="E74" s="120" t="s">
        <v>26</v>
      </c>
      <c r="F74" s="120"/>
      <c r="G74" s="120"/>
      <c r="H74" s="120"/>
      <c r="I74" s="120"/>
      <c r="U74" s="30"/>
    </row>
    <row r="75" spans="2:23" ht="7.5" customHeight="1" x14ac:dyDescent="0.3">
      <c r="B75" s="29"/>
      <c r="E75" s="121"/>
      <c r="F75" s="121"/>
      <c r="G75" s="121"/>
      <c r="H75" s="121"/>
      <c r="I75" s="121"/>
      <c r="K75" s="122" t="s">
        <v>27</v>
      </c>
      <c r="L75" s="122"/>
      <c r="M75" s="122"/>
      <c r="N75" s="122"/>
      <c r="O75" s="122"/>
      <c r="P75" s="122">
        <v>1</v>
      </c>
      <c r="Q75" s="122"/>
      <c r="R75" s="122"/>
      <c r="S75" s="122"/>
      <c r="U75" s="30"/>
    </row>
    <row r="76" spans="2:23" ht="7.5" customHeight="1" x14ac:dyDescent="0.3">
      <c r="B76" s="29"/>
      <c r="K76" s="122"/>
      <c r="L76" s="122"/>
      <c r="M76" s="122"/>
      <c r="N76" s="122"/>
      <c r="O76" s="122"/>
      <c r="P76" s="121"/>
      <c r="Q76" s="121"/>
      <c r="R76" s="121"/>
      <c r="S76" s="121"/>
      <c r="U76" s="30"/>
    </row>
    <row r="77" spans="2:23" x14ac:dyDescent="0.3">
      <c r="B77" s="29"/>
      <c r="C77" s="1" t="s">
        <v>28</v>
      </c>
      <c r="E77" s="31" t="s">
        <v>49</v>
      </c>
      <c r="F77" s="31"/>
      <c r="G77" s="31"/>
      <c r="H77" s="31"/>
      <c r="I77" s="31"/>
      <c r="U77" s="30"/>
    </row>
    <row r="78" spans="2:23" x14ac:dyDescent="0.3">
      <c r="B78" s="29"/>
      <c r="U78" s="30"/>
    </row>
    <row r="79" spans="2:23" x14ac:dyDescent="0.3">
      <c r="B79" s="29"/>
      <c r="C79" s="33"/>
      <c r="D79" s="123" t="s">
        <v>3</v>
      </c>
      <c r="E79" s="124"/>
      <c r="F79" s="124"/>
      <c r="G79" s="124"/>
      <c r="H79" s="124"/>
      <c r="I79" s="124"/>
      <c r="J79" s="125"/>
      <c r="K79" s="123" t="s">
        <v>4</v>
      </c>
      <c r="L79" s="124"/>
      <c r="M79" s="124"/>
      <c r="N79" s="124"/>
      <c r="O79" s="124"/>
      <c r="P79" s="124"/>
      <c r="Q79" s="124"/>
      <c r="R79" s="125"/>
      <c r="S79" s="126"/>
      <c r="T79" s="127"/>
      <c r="U79" s="30"/>
    </row>
    <row r="80" spans="2:23" ht="113.4" x14ac:dyDescent="0.3">
      <c r="B80" s="29"/>
      <c r="C80" s="34" t="s">
        <v>29</v>
      </c>
      <c r="D80" s="34" t="s">
        <v>30</v>
      </c>
      <c r="E80" s="34" t="s">
        <v>31</v>
      </c>
      <c r="F80" s="34" t="s">
        <v>32</v>
      </c>
      <c r="G80" s="34" t="s">
        <v>33</v>
      </c>
      <c r="H80" s="34" t="s">
        <v>34</v>
      </c>
      <c r="I80" s="34" t="s">
        <v>35</v>
      </c>
      <c r="J80" s="34" t="s">
        <v>36</v>
      </c>
      <c r="K80" s="34" t="s">
        <v>37</v>
      </c>
      <c r="L80" s="34" t="s">
        <v>38</v>
      </c>
      <c r="M80" s="34" t="s">
        <v>39</v>
      </c>
      <c r="N80" s="79" t="s">
        <v>117</v>
      </c>
      <c r="O80" s="79" t="s">
        <v>118</v>
      </c>
      <c r="P80" s="34" t="s">
        <v>40</v>
      </c>
      <c r="Q80" s="34" t="s">
        <v>41</v>
      </c>
      <c r="R80" s="34" t="s">
        <v>42</v>
      </c>
      <c r="S80" s="34" t="s">
        <v>17</v>
      </c>
      <c r="T80" s="34" t="s">
        <v>18</v>
      </c>
      <c r="U80" s="30"/>
    </row>
    <row r="81" spans="2:27" x14ac:dyDescent="0.3">
      <c r="B81" s="29"/>
      <c r="C81" s="34"/>
      <c r="D81" s="34"/>
      <c r="E81" s="34"/>
      <c r="F81" s="34"/>
      <c r="G81" s="34"/>
      <c r="H81" s="34"/>
      <c r="I81" s="39" t="s">
        <v>53</v>
      </c>
      <c r="J81" s="47">
        <v>65500.11</v>
      </c>
      <c r="K81" s="47">
        <v>15460.25</v>
      </c>
      <c r="L81" s="47">
        <v>3274.96</v>
      </c>
      <c r="M81" s="47">
        <v>4061.07</v>
      </c>
      <c r="N81" s="47">
        <v>949.78</v>
      </c>
      <c r="O81" s="47"/>
      <c r="P81" s="47">
        <v>0</v>
      </c>
      <c r="Q81" s="47">
        <v>195</v>
      </c>
      <c r="R81" s="47"/>
      <c r="S81" s="47"/>
      <c r="T81" s="47">
        <f t="shared" ref="T81" si="8">J81-SUM(K81:R81)</f>
        <v>41559.050000000003</v>
      </c>
      <c r="U81" s="30"/>
    </row>
    <row r="82" spans="2:27" x14ac:dyDescent="0.3">
      <c r="B82" s="29"/>
      <c r="C82" s="34"/>
      <c r="D82" s="34"/>
      <c r="E82" s="34"/>
      <c r="F82" s="34"/>
      <c r="G82" s="34"/>
      <c r="H82" s="34"/>
      <c r="I82" s="39" t="s">
        <v>54</v>
      </c>
      <c r="J82" s="47">
        <v>65500.11</v>
      </c>
      <c r="K82" s="47">
        <v>15460.25</v>
      </c>
      <c r="L82" s="47">
        <v>3274.96</v>
      </c>
      <c r="M82" s="47">
        <v>4061.07</v>
      </c>
      <c r="N82" s="47">
        <v>949.78</v>
      </c>
      <c r="O82" s="47"/>
      <c r="P82" s="47">
        <v>0</v>
      </c>
      <c r="Q82" s="47">
        <v>195</v>
      </c>
      <c r="R82" s="47"/>
      <c r="S82" s="47"/>
      <c r="T82" s="47">
        <f t="shared" ref="T82:T83" si="9">J82-SUM(K82:R82)</f>
        <v>41559.050000000003</v>
      </c>
      <c r="U82" s="30"/>
    </row>
    <row r="83" spans="2:27" x14ac:dyDescent="0.3">
      <c r="B83" s="29"/>
      <c r="C83" s="34"/>
      <c r="D83" s="34"/>
      <c r="E83" s="34"/>
      <c r="F83" s="34"/>
      <c r="G83" s="34"/>
      <c r="H83" s="34"/>
      <c r="I83" s="39" t="s">
        <v>55</v>
      </c>
      <c r="J83" s="47">
        <v>65500.11</v>
      </c>
      <c r="K83" s="47">
        <v>15460.25</v>
      </c>
      <c r="L83" s="47">
        <v>3274.96</v>
      </c>
      <c r="M83" s="47">
        <v>731.46</v>
      </c>
      <c r="N83" s="47">
        <v>949.78</v>
      </c>
      <c r="O83" s="47"/>
      <c r="P83" s="47">
        <v>0</v>
      </c>
      <c r="Q83" s="47">
        <v>195</v>
      </c>
      <c r="R83" s="47"/>
      <c r="S83" s="47"/>
      <c r="T83" s="47">
        <f t="shared" si="9"/>
        <v>44888.66</v>
      </c>
      <c r="U83" s="30"/>
    </row>
    <row r="84" spans="2:27" x14ac:dyDescent="0.3">
      <c r="B84" s="29"/>
      <c r="C84" s="35">
        <v>44472</v>
      </c>
      <c r="D84" s="14">
        <v>40</v>
      </c>
      <c r="E84" s="18"/>
      <c r="F84" s="12"/>
      <c r="G84" s="14"/>
      <c r="H84" s="18"/>
      <c r="I84" s="18"/>
      <c r="J84" s="12"/>
      <c r="K84" s="12"/>
      <c r="L84" s="12"/>
      <c r="M84" s="12"/>
      <c r="N84" s="12"/>
      <c r="O84" s="12"/>
      <c r="P84" s="12"/>
      <c r="Q84" s="12"/>
      <c r="R84" s="12"/>
      <c r="S84" s="14"/>
      <c r="T84" s="12"/>
      <c r="U84" s="30"/>
      <c r="Y84" s="16"/>
      <c r="AA84" s="16"/>
    </row>
    <row r="85" spans="2:27" x14ac:dyDescent="0.3">
      <c r="B85" s="29"/>
      <c r="C85" s="35">
        <f>C84+7</f>
        <v>44479</v>
      </c>
      <c r="D85" s="14">
        <v>42</v>
      </c>
      <c r="E85" s="18"/>
      <c r="F85" s="12"/>
      <c r="G85" s="14"/>
      <c r="H85" s="18"/>
      <c r="I85" s="18"/>
      <c r="J85" s="12"/>
      <c r="K85" s="12"/>
      <c r="L85" s="12"/>
      <c r="M85" s="12"/>
      <c r="N85" s="12"/>
      <c r="O85" s="12"/>
      <c r="P85" s="12"/>
      <c r="Q85" s="12"/>
      <c r="R85" s="12"/>
      <c r="S85" s="14"/>
      <c r="T85" s="12"/>
      <c r="U85" s="30"/>
      <c r="Y85" s="16"/>
    </row>
    <row r="86" spans="2:27" x14ac:dyDescent="0.3">
      <c r="B86" s="29"/>
      <c r="C86" s="35">
        <f t="shared" ref="C86:C96" si="10">C85+7</f>
        <v>44486</v>
      </c>
      <c r="D86" s="14">
        <v>38</v>
      </c>
      <c r="E86" s="18"/>
      <c r="F86" s="12"/>
      <c r="G86" s="14"/>
      <c r="H86" s="18"/>
      <c r="I86" s="18"/>
      <c r="J86" s="12"/>
      <c r="K86" s="12"/>
      <c r="L86" s="12"/>
      <c r="M86" s="12"/>
      <c r="N86" s="12"/>
      <c r="O86" s="12"/>
      <c r="P86" s="12"/>
      <c r="Q86" s="12"/>
      <c r="R86" s="12"/>
      <c r="S86" s="14"/>
      <c r="T86" s="12"/>
      <c r="U86" s="30"/>
      <c r="Y86" s="16"/>
    </row>
    <row r="87" spans="2:27" x14ac:dyDescent="0.3">
      <c r="B87" s="29"/>
      <c r="C87" s="35">
        <f t="shared" si="10"/>
        <v>44493</v>
      </c>
      <c r="D87" s="14">
        <v>40</v>
      </c>
      <c r="E87" s="18"/>
      <c r="F87" s="12"/>
      <c r="G87" s="14"/>
      <c r="H87" s="18"/>
      <c r="I87" s="18"/>
      <c r="J87" s="12"/>
      <c r="K87" s="12"/>
      <c r="L87" s="12"/>
      <c r="M87" s="12"/>
      <c r="N87" s="12"/>
      <c r="O87" s="12"/>
      <c r="P87" s="12"/>
      <c r="Q87" s="12"/>
      <c r="R87" s="12"/>
      <c r="S87" s="14"/>
      <c r="T87" s="12"/>
      <c r="U87" s="30"/>
      <c r="Y87" s="16"/>
    </row>
    <row r="88" spans="2:27" x14ac:dyDescent="0.3">
      <c r="B88" s="29"/>
      <c r="C88" s="35">
        <f t="shared" si="10"/>
        <v>44500</v>
      </c>
      <c r="D88" s="14">
        <v>43.5</v>
      </c>
      <c r="E88" s="18"/>
      <c r="F88" s="12"/>
      <c r="G88" s="14"/>
      <c r="H88" s="18"/>
      <c r="I88" s="18"/>
      <c r="J88" s="12"/>
      <c r="K88" s="12"/>
      <c r="L88" s="12"/>
      <c r="M88" s="12"/>
      <c r="N88" s="12"/>
      <c r="O88" s="12"/>
      <c r="P88" s="12"/>
      <c r="Q88" s="12"/>
      <c r="R88" s="12"/>
      <c r="S88" s="14"/>
      <c r="T88" s="12"/>
      <c r="U88" s="30"/>
      <c r="Y88" s="16"/>
    </row>
    <row r="89" spans="2:27" x14ac:dyDescent="0.3">
      <c r="B89" s="29"/>
      <c r="C89" s="35">
        <f t="shared" si="10"/>
        <v>44507</v>
      </c>
      <c r="D89" s="14">
        <v>40</v>
      </c>
      <c r="E89" s="18"/>
      <c r="F89" s="12"/>
      <c r="G89" s="14"/>
      <c r="H89" s="18"/>
      <c r="I89" s="18"/>
      <c r="J89" s="12"/>
      <c r="K89" s="12"/>
      <c r="L89" s="12"/>
      <c r="M89" s="12"/>
      <c r="N89" s="12"/>
      <c r="O89" s="12"/>
      <c r="P89" s="12"/>
      <c r="Q89" s="12"/>
      <c r="R89" s="12"/>
      <c r="S89" s="14"/>
      <c r="T89" s="12"/>
      <c r="U89" s="30"/>
      <c r="Y89" s="16"/>
    </row>
    <row r="90" spans="2:27" x14ac:dyDescent="0.3">
      <c r="B90" s="29"/>
      <c r="C90" s="35">
        <f t="shared" si="10"/>
        <v>44514</v>
      </c>
      <c r="D90" s="14">
        <v>39</v>
      </c>
      <c r="E90" s="18"/>
      <c r="F90" s="12"/>
      <c r="G90" s="14"/>
      <c r="H90" s="18"/>
      <c r="I90" s="18"/>
      <c r="J90" s="12"/>
      <c r="K90" s="12"/>
      <c r="L90" s="12"/>
      <c r="M90" s="12"/>
      <c r="N90" s="12"/>
      <c r="O90" s="12"/>
      <c r="P90" s="12"/>
      <c r="Q90" s="12"/>
      <c r="R90" s="12"/>
      <c r="S90" s="14"/>
      <c r="T90" s="12"/>
      <c r="U90" s="30"/>
      <c r="Y90" s="16"/>
    </row>
    <row r="91" spans="2:27" x14ac:dyDescent="0.3">
      <c r="B91" s="29"/>
      <c r="C91" s="35">
        <f t="shared" si="10"/>
        <v>44521</v>
      </c>
      <c r="D91" s="14">
        <v>41</v>
      </c>
      <c r="E91" s="18"/>
      <c r="F91" s="12"/>
      <c r="G91" s="14"/>
      <c r="H91" s="18"/>
      <c r="I91" s="18"/>
      <c r="J91" s="12"/>
      <c r="K91" s="12"/>
      <c r="L91" s="12"/>
      <c r="M91" s="12"/>
      <c r="N91" s="12"/>
      <c r="O91" s="12"/>
      <c r="P91" s="12"/>
      <c r="Q91" s="12"/>
      <c r="R91" s="12"/>
      <c r="S91" s="14"/>
      <c r="T91" s="12"/>
      <c r="U91" s="30"/>
      <c r="Y91" s="16"/>
    </row>
    <row r="92" spans="2:27" x14ac:dyDescent="0.3">
      <c r="B92" s="29"/>
      <c r="C92" s="35">
        <f t="shared" si="10"/>
        <v>44528</v>
      </c>
      <c r="D92" s="14">
        <v>0</v>
      </c>
      <c r="E92" s="18"/>
      <c r="F92" s="12"/>
      <c r="G92" s="14"/>
      <c r="H92" s="18"/>
      <c r="I92" s="18"/>
      <c r="J92" s="12"/>
      <c r="K92" s="12"/>
      <c r="L92" s="12"/>
      <c r="M92" s="12"/>
      <c r="N92" s="12"/>
      <c r="O92" s="12"/>
      <c r="P92" s="12"/>
      <c r="Q92" s="12"/>
      <c r="R92" s="12"/>
      <c r="S92" s="14"/>
      <c r="T92" s="12"/>
      <c r="U92" s="30"/>
      <c r="Y92" s="16"/>
    </row>
    <row r="93" spans="2:27" x14ac:dyDescent="0.3">
      <c r="B93" s="29"/>
      <c r="C93" s="35">
        <f t="shared" si="10"/>
        <v>44535</v>
      </c>
      <c r="D93" s="14">
        <v>0</v>
      </c>
      <c r="E93" s="18"/>
      <c r="F93" s="12"/>
      <c r="G93" s="14"/>
      <c r="H93" s="18"/>
      <c r="I93" s="18"/>
      <c r="J93" s="12"/>
      <c r="K93" s="12"/>
      <c r="L93" s="12"/>
      <c r="M93" s="12"/>
      <c r="N93" s="12"/>
      <c r="O93" s="12"/>
      <c r="P93" s="12"/>
      <c r="Q93" s="12"/>
      <c r="R93" s="12"/>
      <c r="S93" s="14"/>
      <c r="T93" s="12"/>
      <c r="U93" s="30"/>
      <c r="Y93" s="16"/>
    </row>
    <row r="94" spans="2:27" x14ac:dyDescent="0.3">
      <c r="B94" s="29"/>
      <c r="C94" s="35">
        <f t="shared" si="10"/>
        <v>44542</v>
      </c>
      <c r="D94" s="14">
        <v>0</v>
      </c>
      <c r="E94" s="18"/>
      <c r="F94" s="12"/>
      <c r="G94" s="14"/>
      <c r="H94" s="18"/>
      <c r="I94" s="18"/>
      <c r="J94" s="12"/>
      <c r="K94" s="12"/>
      <c r="L94" s="12"/>
      <c r="M94" s="12"/>
      <c r="N94" s="12"/>
      <c r="O94" s="12"/>
      <c r="P94" s="12"/>
      <c r="Q94" s="12"/>
      <c r="R94" s="12"/>
      <c r="S94" s="14"/>
      <c r="T94" s="12"/>
      <c r="U94" s="30"/>
      <c r="Y94" s="16"/>
    </row>
    <row r="95" spans="2:27" x14ac:dyDescent="0.3">
      <c r="B95" s="29"/>
      <c r="C95" s="35">
        <f t="shared" si="10"/>
        <v>44549</v>
      </c>
      <c r="D95" s="14">
        <v>0</v>
      </c>
      <c r="E95" s="18"/>
      <c r="F95" s="12"/>
      <c r="G95" s="14"/>
      <c r="H95" s="18"/>
      <c r="I95" s="18"/>
      <c r="J95" s="12"/>
      <c r="K95" s="12"/>
      <c r="L95" s="12"/>
      <c r="M95" s="12"/>
      <c r="N95" s="12"/>
      <c r="O95" s="12"/>
      <c r="P95" s="12"/>
      <c r="Q95" s="12"/>
      <c r="R95" s="12"/>
      <c r="S95" s="14"/>
      <c r="T95" s="12"/>
      <c r="U95" s="30"/>
      <c r="Y95" s="16"/>
    </row>
    <row r="96" spans="2:27" x14ac:dyDescent="0.3">
      <c r="B96" s="29"/>
      <c r="C96" s="35">
        <f t="shared" si="10"/>
        <v>44556</v>
      </c>
      <c r="D96" s="14">
        <v>0</v>
      </c>
      <c r="E96" s="18"/>
      <c r="F96" s="12"/>
      <c r="G96" s="14"/>
      <c r="H96" s="18"/>
      <c r="I96" s="18"/>
      <c r="J96" s="12"/>
      <c r="K96" s="12"/>
      <c r="L96" s="12"/>
      <c r="M96" s="12"/>
      <c r="N96" s="12"/>
      <c r="O96" s="12"/>
      <c r="P96" s="12"/>
      <c r="Q96" s="12"/>
      <c r="R96" s="12"/>
      <c r="S96" s="14"/>
      <c r="T96" s="12"/>
      <c r="U96" s="30"/>
      <c r="Y96" s="16"/>
    </row>
    <row r="97" spans="2:21" x14ac:dyDescent="0.3"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1"/>
      <c r="T97" s="42"/>
    </row>
    <row r="98" spans="2:21" x14ac:dyDescent="0.3">
      <c r="I98" s="45"/>
      <c r="J98" s="48"/>
      <c r="K98" s="48"/>
      <c r="L98" s="48"/>
      <c r="M98" s="48"/>
      <c r="N98" s="48"/>
      <c r="O98" s="48"/>
      <c r="P98" s="48"/>
      <c r="Q98" s="48"/>
      <c r="T98" s="48"/>
    </row>
    <row r="99" spans="2:21" x14ac:dyDescent="0.3">
      <c r="I99" s="45"/>
      <c r="J99" s="48"/>
      <c r="K99" s="48"/>
      <c r="L99" s="48"/>
      <c r="M99" s="48"/>
      <c r="N99" s="48"/>
      <c r="O99" s="48"/>
      <c r="P99" s="48"/>
      <c r="Q99" s="48"/>
      <c r="T99" s="48"/>
    </row>
    <row r="100" spans="2:21" ht="18" x14ac:dyDescent="0.35">
      <c r="B100" s="29"/>
      <c r="C100" s="119" t="s">
        <v>20</v>
      </c>
      <c r="D100" s="119"/>
      <c r="E100" s="119"/>
      <c r="F100" s="119"/>
      <c r="G100" s="119"/>
      <c r="H100" s="119"/>
      <c r="I100" s="119"/>
      <c r="J100" s="119"/>
      <c r="K100" s="119"/>
      <c r="L100" s="119"/>
      <c r="M100" s="119"/>
      <c r="N100" s="119"/>
      <c r="O100" s="119"/>
      <c r="P100" s="119"/>
      <c r="Q100" s="119"/>
      <c r="R100" s="119"/>
      <c r="S100" s="119"/>
      <c r="T100" s="119"/>
      <c r="U100" s="30"/>
    </row>
    <row r="101" spans="2:21" ht="7.5" customHeight="1" x14ac:dyDescent="0.3">
      <c r="B101" s="29"/>
      <c r="U101" s="30"/>
    </row>
    <row r="102" spans="2:21" x14ac:dyDescent="0.3">
      <c r="B102" s="29"/>
      <c r="C102" s="1" t="s">
        <v>21</v>
      </c>
      <c r="E102" s="31" t="s">
        <v>50</v>
      </c>
      <c r="F102" s="31"/>
      <c r="G102" s="31"/>
      <c r="H102" s="31"/>
      <c r="I102" s="31"/>
      <c r="K102" s="1" t="s">
        <v>22</v>
      </c>
      <c r="P102" s="31" t="s">
        <v>44</v>
      </c>
      <c r="Q102" s="31"/>
      <c r="R102" s="31"/>
      <c r="S102" s="31"/>
      <c r="U102" s="30"/>
    </row>
    <row r="103" spans="2:21" ht="7.5" customHeight="1" x14ac:dyDescent="0.3">
      <c r="B103" s="29"/>
      <c r="U103" s="30"/>
    </row>
    <row r="104" spans="2:21" x14ac:dyDescent="0.3">
      <c r="B104" s="29"/>
      <c r="C104" s="1" t="s">
        <v>24</v>
      </c>
      <c r="E104" s="31" t="s">
        <v>51</v>
      </c>
      <c r="F104" s="31"/>
      <c r="G104" s="31"/>
      <c r="H104" s="31"/>
      <c r="I104" s="31"/>
      <c r="K104" s="1" t="s">
        <v>25</v>
      </c>
      <c r="P104" s="32">
        <v>3</v>
      </c>
      <c r="Q104" s="31"/>
      <c r="R104" s="31"/>
      <c r="S104" s="31"/>
      <c r="U104" s="30"/>
    </row>
    <row r="105" spans="2:21" ht="7.5" customHeight="1" x14ac:dyDescent="0.3">
      <c r="B105" s="29"/>
      <c r="E105" s="120" t="s">
        <v>26</v>
      </c>
      <c r="F105" s="120"/>
      <c r="G105" s="120"/>
      <c r="H105" s="120"/>
      <c r="I105" s="120"/>
      <c r="U105" s="30"/>
    </row>
    <row r="106" spans="2:21" ht="7.5" customHeight="1" x14ac:dyDescent="0.3">
      <c r="B106" s="29"/>
      <c r="E106" s="121"/>
      <c r="F106" s="121"/>
      <c r="G106" s="121"/>
      <c r="H106" s="121"/>
      <c r="I106" s="121"/>
      <c r="K106" s="122" t="s">
        <v>27</v>
      </c>
      <c r="L106" s="122"/>
      <c r="M106" s="122"/>
      <c r="N106" s="122"/>
      <c r="O106" s="122"/>
      <c r="P106" s="122">
        <v>3</v>
      </c>
      <c r="Q106" s="122"/>
      <c r="R106" s="122"/>
      <c r="S106" s="122"/>
      <c r="U106" s="30"/>
    </row>
    <row r="107" spans="2:21" ht="7.5" customHeight="1" x14ac:dyDescent="0.3">
      <c r="B107" s="29"/>
      <c r="K107" s="122"/>
      <c r="L107" s="122"/>
      <c r="M107" s="122"/>
      <c r="N107" s="122"/>
      <c r="O107" s="122"/>
      <c r="P107" s="121"/>
      <c r="Q107" s="121"/>
      <c r="R107" s="121"/>
      <c r="S107" s="121"/>
      <c r="U107" s="30"/>
    </row>
    <row r="108" spans="2:21" x14ac:dyDescent="0.3">
      <c r="B108" s="29"/>
      <c r="C108" s="1" t="s">
        <v>28</v>
      </c>
      <c r="E108" s="31" t="s">
        <v>52</v>
      </c>
      <c r="F108" s="31"/>
      <c r="G108" s="31"/>
      <c r="H108" s="31"/>
      <c r="I108" s="31"/>
      <c r="U108" s="30"/>
    </row>
    <row r="109" spans="2:21" x14ac:dyDescent="0.3">
      <c r="B109" s="29"/>
      <c r="U109" s="30"/>
    </row>
    <row r="110" spans="2:21" x14ac:dyDescent="0.3">
      <c r="B110" s="29"/>
      <c r="C110" s="33"/>
      <c r="D110" s="123" t="s">
        <v>3</v>
      </c>
      <c r="E110" s="124"/>
      <c r="F110" s="124"/>
      <c r="G110" s="124"/>
      <c r="H110" s="124"/>
      <c r="I110" s="124"/>
      <c r="J110" s="125"/>
      <c r="K110" s="123" t="s">
        <v>4</v>
      </c>
      <c r="L110" s="124"/>
      <c r="M110" s="124"/>
      <c r="N110" s="124"/>
      <c r="O110" s="124"/>
      <c r="P110" s="124"/>
      <c r="Q110" s="124"/>
      <c r="R110" s="125"/>
      <c r="S110" s="126"/>
      <c r="T110" s="127"/>
      <c r="U110" s="30"/>
    </row>
    <row r="111" spans="2:21" ht="113.4" x14ac:dyDescent="0.3">
      <c r="B111" s="29"/>
      <c r="C111" s="34" t="s">
        <v>29</v>
      </c>
      <c r="D111" s="34" t="s">
        <v>30</v>
      </c>
      <c r="E111" s="34" t="s">
        <v>31</v>
      </c>
      <c r="F111" s="34" t="s">
        <v>32</v>
      </c>
      <c r="G111" s="34" t="s">
        <v>33</v>
      </c>
      <c r="H111" s="34" t="s">
        <v>34</v>
      </c>
      <c r="I111" s="34" t="s">
        <v>35</v>
      </c>
      <c r="J111" s="34" t="s">
        <v>36</v>
      </c>
      <c r="K111" s="34" t="s">
        <v>37</v>
      </c>
      <c r="L111" s="34" t="s">
        <v>38</v>
      </c>
      <c r="M111" s="34" t="s">
        <v>39</v>
      </c>
      <c r="N111" s="79" t="s">
        <v>117</v>
      </c>
      <c r="O111" s="79" t="s">
        <v>118</v>
      </c>
      <c r="P111" s="34" t="s">
        <v>40</v>
      </c>
      <c r="Q111" s="34" t="s">
        <v>41</v>
      </c>
      <c r="R111" s="34" t="s">
        <v>42</v>
      </c>
      <c r="S111" s="34" t="s">
        <v>17</v>
      </c>
      <c r="T111" s="34" t="s">
        <v>18</v>
      </c>
      <c r="U111" s="30"/>
    </row>
    <row r="112" spans="2:21" x14ac:dyDescent="0.3">
      <c r="B112" s="29"/>
      <c r="C112" s="34"/>
      <c r="D112" s="34"/>
      <c r="E112" s="34"/>
      <c r="F112" s="34"/>
      <c r="G112" s="34"/>
      <c r="H112" s="34"/>
      <c r="I112" s="39" t="s">
        <v>53</v>
      </c>
      <c r="J112" s="47"/>
      <c r="K112" s="47"/>
      <c r="L112" s="47"/>
      <c r="M112" s="47"/>
      <c r="N112" s="78"/>
      <c r="O112" s="78"/>
      <c r="P112" s="47"/>
      <c r="Q112" s="47"/>
      <c r="R112" s="47"/>
      <c r="S112" s="47"/>
      <c r="T112" s="47"/>
      <c r="U112" s="30"/>
    </row>
    <row r="113" spans="2:24" x14ac:dyDescent="0.3">
      <c r="B113" s="29"/>
      <c r="C113" s="34"/>
      <c r="D113" s="34"/>
      <c r="E113" s="34"/>
      <c r="F113" s="34"/>
      <c r="G113" s="34"/>
      <c r="H113" s="34"/>
      <c r="I113" s="39" t="s">
        <v>54</v>
      </c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30"/>
    </row>
    <row r="114" spans="2:24" x14ac:dyDescent="0.3">
      <c r="B114" s="29"/>
      <c r="C114" s="34"/>
      <c r="D114" s="34"/>
      <c r="E114" s="34"/>
      <c r="F114" s="34"/>
      <c r="G114" s="34"/>
      <c r="H114" s="34"/>
      <c r="I114" s="39" t="s">
        <v>55</v>
      </c>
      <c r="J114" s="47">
        <v>1807.7</v>
      </c>
      <c r="K114" s="47">
        <v>147</v>
      </c>
      <c r="L114" s="47">
        <v>88.58</v>
      </c>
      <c r="M114" s="47">
        <v>112.08</v>
      </c>
      <c r="N114" s="47">
        <v>26.21</v>
      </c>
      <c r="O114" s="47"/>
      <c r="P114" s="47">
        <v>36.15</v>
      </c>
      <c r="Q114" s="47">
        <v>0</v>
      </c>
      <c r="R114" s="47"/>
      <c r="S114" s="47"/>
      <c r="T114" s="47">
        <f t="shared" ref="T114" si="11">J114-SUM(K114:R114)</f>
        <v>1397.68</v>
      </c>
      <c r="U114" s="30"/>
    </row>
    <row r="115" spans="2:24" x14ac:dyDescent="0.3">
      <c r="B115" s="29"/>
      <c r="C115" s="35">
        <v>44472</v>
      </c>
      <c r="D115" s="14"/>
      <c r="E115" s="18"/>
      <c r="F115" s="12"/>
      <c r="G115" s="14"/>
      <c r="H115" s="18"/>
      <c r="I115" s="18"/>
      <c r="J115" s="12"/>
      <c r="K115" s="12"/>
      <c r="L115" s="12"/>
      <c r="M115" s="12"/>
      <c r="N115" s="12"/>
      <c r="O115" s="12"/>
      <c r="P115" s="12"/>
      <c r="Q115" s="12"/>
      <c r="R115" s="12"/>
      <c r="S115" s="14"/>
      <c r="T115" s="12"/>
      <c r="U115" s="30"/>
      <c r="V115" s="16"/>
      <c r="W115" s="16"/>
    </row>
    <row r="116" spans="2:24" x14ac:dyDescent="0.3">
      <c r="B116" s="29"/>
      <c r="C116" s="35">
        <f>C115+7</f>
        <v>44479</v>
      </c>
      <c r="D116" s="14"/>
      <c r="E116" s="18"/>
      <c r="F116" s="12"/>
      <c r="G116" s="14"/>
      <c r="H116" s="18"/>
      <c r="I116" s="18"/>
      <c r="J116" s="12"/>
      <c r="K116" s="12"/>
      <c r="L116" s="12"/>
      <c r="M116" s="12"/>
      <c r="N116" s="12"/>
      <c r="O116" s="12"/>
      <c r="P116" s="12"/>
      <c r="Q116" s="12"/>
      <c r="R116" s="12"/>
      <c r="S116" s="14"/>
      <c r="T116" s="12"/>
      <c r="U116" s="30"/>
      <c r="V116" s="16"/>
    </row>
    <row r="117" spans="2:24" x14ac:dyDescent="0.3">
      <c r="B117" s="29"/>
      <c r="C117" s="35">
        <f t="shared" ref="C117:C127" si="12">C116+7</f>
        <v>44486</v>
      </c>
      <c r="D117" s="14"/>
      <c r="E117" s="18"/>
      <c r="F117" s="12"/>
      <c r="G117" s="14"/>
      <c r="H117" s="18"/>
      <c r="I117" s="18"/>
      <c r="J117" s="12"/>
      <c r="K117" s="12"/>
      <c r="L117" s="12"/>
      <c r="M117" s="12"/>
      <c r="N117" s="12"/>
      <c r="O117" s="12"/>
      <c r="P117" s="12"/>
      <c r="Q117" s="12"/>
      <c r="R117" s="12"/>
      <c r="S117" s="14"/>
      <c r="T117" s="12"/>
      <c r="U117" s="30"/>
      <c r="V117" s="16"/>
    </row>
    <row r="118" spans="2:24" x14ac:dyDescent="0.3">
      <c r="B118" s="29"/>
      <c r="C118" s="35">
        <f t="shared" si="12"/>
        <v>44493</v>
      </c>
      <c r="D118" s="14"/>
      <c r="E118" s="18"/>
      <c r="F118" s="12"/>
      <c r="G118" s="14"/>
      <c r="H118" s="18"/>
      <c r="I118" s="18"/>
      <c r="J118" s="12"/>
      <c r="K118" s="12"/>
      <c r="L118" s="12"/>
      <c r="M118" s="12"/>
      <c r="N118" s="12"/>
      <c r="O118" s="12"/>
      <c r="P118" s="12"/>
      <c r="Q118" s="12"/>
      <c r="R118" s="12"/>
      <c r="S118" s="14"/>
      <c r="T118" s="12"/>
      <c r="U118" s="30"/>
      <c r="V118" s="16"/>
      <c r="X118" s="16"/>
    </row>
    <row r="119" spans="2:24" x14ac:dyDescent="0.3">
      <c r="B119" s="29"/>
      <c r="C119" s="35">
        <f t="shared" si="12"/>
        <v>44500</v>
      </c>
      <c r="D119" s="14"/>
      <c r="E119" s="18"/>
      <c r="F119" s="12"/>
      <c r="G119" s="14"/>
      <c r="H119" s="18"/>
      <c r="I119" s="18"/>
      <c r="J119" s="12"/>
      <c r="K119" s="12"/>
      <c r="L119" s="12"/>
      <c r="M119" s="12"/>
      <c r="N119" s="12"/>
      <c r="O119" s="12"/>
      <c r="P119" s="12"/>
      <c r="Q119" s="12"/>
      <c r="R119" s="12"/>
      <c r="S119" s="14"/>
      <c r="T119" s="12"/>
      <c r="U119" s="30"/>
      <c r="V119" s="16"/>
    </row>
    <row r="120" spans="2:24" x14ac:dyDescent="0.3">
      <c r="B120" s="29"/>
      <c r="C120" s="35">
        <f t="shared" si="12"/>
        <v>44507</v>
      </c>
      <c r="D120" s="14"/>
      <c r="E120" s="18"/>
      <c r="F120" s="12"/>
      <c r="G120" s="14"/>
      <c r="H120" s="18"/>
      <c r="I120" s="18"/>
      <c r="J120" s="12"/>
      <c r="K120" s="12"/>
      <c r="L120" s="12"/>
      <c r="M120" s="12"/>
      <c r="N120" s="12"/>
      <c r="O120" s="12"/>
      <c r="P120" s="12"/>
      <c r="Q120" s="12"/>
      <c r="R120" s="12"/>
      <c r="S120" s="14"/>
      <c r="T120" s="12"/>
      <c r="U120" s="30"/>
      <c r="V120" s="16"/>
    </row>
    <row r="121" spans="2:24" x14ac:dyDescent="0.3">
      <c r="B121" s="29"/>
      <c r="C121" s="35">
        <f t="shared" si="12"/>
        <v>44514</v>
      </c>
      <c r="D121" s="14"/>
      <c r="E121" s="18"/>
      <c r="F121" s="12"/>
      <c r="G121" s="14"/>
      <c r="H121" s="18"/>
      <c r="I121" s="18"/>
      <c r="J121" s="12"/>
      <c r="K121" s="12"/>
      <c r="L121" s="12"/>
      <c r="M121" s="12"/>
      <c r="N121" s="12"/>
      <c r="O121" s="12"/>
      <c r="P121" s="12"/>
      <c r="Q121" s="12"/>
      <c r="R121" s="12"/>
      <c r="S121" s="14"/>
      <c r="T121" s="12"/>
      <c r="U121" s="30"/>
      <c r="V121" s="16"/>
    </row>
    <row r="122" spans="2:24" x14ac:dyDescent="0.3">
      <c r="B122" s="29"/>
      <c r="C122" s="35">
        <f t="shared" si="12"/>
        <v>44521</v>
      </c>
      <c r="D122" s="14"/>
      <c r="E122" s="18"/>
      <c r="F122" s="12"/>
      <c r="G122" s="14"/>
      <c r="H122" s="18"/>
      <c r="I122" s="18"/>
      <c r="J122" s="12"/>
      <c r="K122" s="12"/>
      <c r="L122" s="12"/>
      <c r="M122" s="12"/>
      <c r="N122" s="12"/>
      <c r="O122" s="12"/>
      <c r="P122" s="12"/>
      <c r="Q122" s="12"/>
      <c r="R122" s="12"/>
      <c r="S122" s="14"/>
      <c r="T122" s="12"/>
      <c r="U122" s="30"/>
      <c r="V122" s="16"/>
    </row>
    <row r="123" spans="2:24" x14ac:dyDescent="0.3">
      <c r="B123" s="29"/>
      <c r="C123" s="35">
        <f t="shared" si="12"/>
        <v>44528</v>
      </c>
      <c r="D123" s="14"/>
      <c r="E123" s="18"/>
      <c r="F123" s="12"/>
      <c r="G123" s="14"/>
      <c r="H123" s="18"/>
      <c r="I123" s="18"/>
      <c r="J123" s="12"/>
      <c r="K123" s="12"/>
      <c r="L123" s="12"/>
      <c r="M123" s="12"/>
      <c r="N123" s="12"/>
      <c r="O123" s="12"/>
      <c r="P123" s="12"/>
      <c r="Q123" s="12"/>
      <c r="R123" s="12"/>
      <c r="S123" s="14"/>
      <c r="T123" s="12"/>
      <c r="U123" s="30"/>
      <c r="V123" s="16"/>
    </row>
    <row r="124" spans="2:24" x14ac:dyDescent="0.3">
      <c r="B124" s="29"/>
      <c r="C124" s="35">
        <f t="shared" si="12"/>
        <v>44535</v>
      </c>
      <c r="D124" s="14"/>
      <c r="E124" s="18"/>
      <c r="F124" s="12"/>
      <c r="G124" s="14"/>
      <c r="H124" s="18"/>
      <c r="I124" s="18"/>
      <c r="J124" s="12"/>
      <c r="K124" s="12"/>
      <c r="L124" s="12"/>
      <c r="M124" s="12"/>
      <c r="N124" s="12"/>
      <c r="O124" s="12"/>
      <c r="P124" s="12"/>
      <c r="Q124" s="12"/>
      <c r="R124" s="12"/>
      <c r="S124" s="14"/>
      <c r="T124" s="12"/>
      <c r="U124" s="30"/>
      <c r="V124" s="16"/>
    </row>
    <row r="125" spans="2:24" x14ac:dyDescent="0.3">
      <c r="B125" s="29"/>
      <c r="C125" s="35">
        <f t="shared" si="12"/>
        <v>44542</v>
      </c>
      <c r="D125" s="14"/>
      <c r="E125" s="18"/>
      <c r="F125" s="12"/>
      <c r="G125" s="14"/>
      <c r="H125" s="18"/>
      <c r="I125" s="18"/>
      <c r="J125" s="12"/>
      <c r="K125" s="12"/>
      <c r="L125" s="12"/>
      <c r="M125" s="12"/>
      <c r="N125" s="12"/>
      <c r="O125" s="12"/>
      <c r="P125" s="12"/>
      <c r="Q125" s="12"/>
      <c r="R125" s="12"/>
      <c r="S125" s="14"/>
      <c r="T125" s="12"/>
      <c r="U125" s="30"/>
      <c r="V125" s="16"/>
    </row>
    <row r="126" spans="2:24" x14ac:dyDescent="0.3">
      <c r="B126" s="29"/>
      <c r="C126" s="35">
        <f t="shared" si="12"/>
        <v>44549</v>
      </c>
      <c r="D126" s="14"/>
      <c r="E126" s="18"/>
      <c r="F126" s="12"/>
      <c r="G126" s="14"/>
      <c r="H126" s="18"/>
      <c r="I126" s="18"/>
      <c r="J126" s="12"/>
      <c r="K126" s="12"/>
      <c r="L126" s="12"/>
      <c r="M126" s="12"/>
      <c r="N126" s="12"/>
      <c r="O126" s="12"/>
      <c r="P126" s="12"/>
      <c r="Q126" s="12"/>
      <c r="R126" s="12"/>
      <c r="S126" s="14"/>
      <c r="T126" s="12"/>
      <c r="U126" s="30"/>
      <c r="V126" s="16"/>
    </row>
    <row r="127" spans="2:24" x14ac:dyDescent="0.3">
      <c r="B127" s="29"/>
      <c r="C127" s="35">
        <f t="shared" si="12"/>
        <v>44556</v>
      </c>
      <c r="D127" s="14"/>
      <c r="E127" s="18"/>
      <c r="F127" s="12"/>
      <c r="G127" s="14"/>
      <c r="H127" s="18"/>
      <c r="I127" s="18"/>
      <c r="J127" s="12"/>
      <c r="K127" s="12"/>
      <c r="L127" s="12"/>
      <c r="M127" s="12"/>
      <c r="N127" s="12"/>
      <c r="O127" s="12"/>
      <c r="P127" s="12"/>
      <c r="Q127" s="12"/>
      <c r="R127" s="12"/>
      <c r="S127" s="14"/>
      <c r="T127" s="12"/>
      <c r="U127" s="30"/>
      <c r="V127" s="16"/>
    </row>
    <row r="128" spans="2:24" x14ac:dyDescent="0.3"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1"/>
      <c r="T128" s="42"/>
    </row>
    <row r="129" spans="9:20" x14ac:dyDescent="0.3">
      <c r="I129" s="45"/>
      <c r="J129" s="48"/>
      <c r="K129" s="48"/>
      <c r="L129" s="48"/>
      <c r="M129" s="48"/>
      <c r="N129" s="48"/>
      <c r="O129" s="48"/>
      <c r="P129" s="48"/>
      <c r="Q129" s="48"/>
      <c r="T129" s="48"/>
    </row>
  </sheetData>
  <mergeCells count="28">
    <mergeCell ref="C100:T100"/>
    <mergeCell ref="E105:I106"/>
    <mergeCell ref="K106:O107"/>
    <mergeCell ref="P106:S107"/>
    <mergeCell ref="D110:J110"/>
    <mergeCell ref="K110:R110"/>
    <mergeCell ref="S110:T110"/>
    <mergeCell ref="C69:T69"/>
    <mergeCell ref="E74:I75"/>
    <mergeCell ref="K75:O76"/>
    <mergeCell ref="P75:S76"/>
    <mergeCell ref="D79:J79"/>
    <mergeCell ref="K79:R79"/>
    <mergeCell ref="S79:T79"/>
    <mergeCell ref="C36:T36"/>
    <mergeCell ref="E41:I42"/>
    <mergeCell ref="K42:O43"/>
    <mergeCell ref="P42:S43"/>
    <mergeCell ref="D46:J46"/>
    <mergeCell ref="K46:R46"/>
    <mergeCell ref="S46:T46"/>
    <mergeCell ref="C3:T3"/>
    <mergeCell ref="E8:I9"/>
    <mergeCell ref="K9:O10"/>
    <mergeCell ref="P9:S10"/>
    <mergeCell ref="D13:J13"/>
    <mergeCell ref="K13:R13"/>
    <mergeCell ref="S13:T13"/>
  </mergeCells>
  <pageMargins left="0.7" right="0.7" top="0.75" bottom="0.75" header="0.3" footer="0.3"/>
  <pageSetup scale="69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U222"/>
  <sheetViews>
    <sheetView topLeftCell="A113" zoomScale="85" zoomScaleNormal="85" workbookViewId="0">
      <selection activeCell="K132" sqref="K132"/>
    </sheetView>
  </sheetViews>
  <sheetFormatPr defaultColWidth="9.109375" defaultRowHeight="14.4" x14ac:dyDescent="0.3"/>
  <cols>
    <col min="1" max="1" width="1.44140625" style="1" customWidth="1"/>
    <col min="2" max="2" width="21.6640625" style="1" customWidth="1"/>
    <col min="3" max="3" width="3.33203125" style="1" customWidth="1"/>
    <col min="4" max="4" width="18.44140625" style="1" customWidth="1"/>
    <col min="5" max="5" width="9.109375" style="1"/>
    <col min="6" max="6" width="14.6640625" style="1" customWidth="1"/>
    <col min="7" max="7" width="8.109375" style="1" customWidth="1"/>
    <col min="8" max="8" width="9.109375" style="1"/>
    <col min="9" max="10" width="11.109375" style="1" bestFit="1" customWidth="1"/>
    <col min="11" max="16" width="11" style="1" customWidth="1"/>
    <col min="17" max="17" width="9.109375" style="1"/>
    <col min="18" max="18" width="11" style="1" customWidth="1"/>
    <col min="19" max="16384" width="9.109375" style="1"/>
  </cols>
  <sheetData>
    <row r="1" spans="2:21" ht="7.5" customHeight="1" thickBot="1" x14ac:dyDescent="0.35"/>
    <row r="2" spans="2:21" ht="18" x14ac:dyDescent="0.35">
      <c r="B2" s="128" t="s">
        <v>0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30"/>
    </row>
    <row r="3" spans="2:21" ht="22.5" customHeight="1" x14ac:dyDescent="0.3">
      <c r="B3" s="2" t="s">
        <v>1</v>
      </c>
      <c r="C3" s="131">
        <v>44472</v>
      </c>
      <c r="D3" s="131"/>
      <c r="E3" s="131"/>
      <c r="F3" s="131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</row>
    <row r="4" spans="2:21" ht="22.5" customHeight="1" x14ac:dyDescent="0.3">
      <c r="B4" s="2" t="s">
        <v>2</v>
      </c>
      <c r="C4" s="132">
        <f>C3</f>
        <v>44472</v>
      </c>
      <c r="D4" s="132"/>
      <c r="E4" s="132"/>
      <c r="F4" s="132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4"/>
    </row>
    <row r="5" spans="2:21" ht="7.5" customHeight="1" x14ac:dyDescent="0.3">
      <c r="B5" s="5"/>
      <c r="R5" s="6"/>
    </row>
    <row r="6" spans="2:21" ht="15" customHeight="1" x14ac:dyDescent="0.3">
      <c r="B6" s="7"/>
      <c r="C6" s="123" t="s">
        <v>3</v>
      </c>
      <c r="D6" s="124"/>
      <c r="E6" s="124"/>
      <c r="F6" s="124"/>
      <c r="G6" s="124"/>
      <c r="H6" s="124"/>
      <c r="I6" s="124"/>
      <c r="J6" s="125"/>
      <c r="K6" s="123" t="s">
        <v>4</v>
      </c>
      <c r="L6" s="124"/>
      <c r="M6" s="124"/>
      <c r="N6" s="124"/>
      <c r="O6" s="124"/>
      <c r="P6" s="125"/>
      <c r="Q6" s="8"/>
      <c r="R6" s="9"/>
    </row>
    <row r="7" spans="2:21" x14ac:dyDescent="0.3">
      <c r="B7" s="133" t="s">
        <v>5</v>
      </c>
      <c r="C7" s="135" t="s">
        <v>6</v>
      </c>
      <c r="D7" s="136"/>
      <c r="E7" s="139" t="s">
        <v>7</v>
      </c>
      <c r="F7" s="139" t="s">
        <v>8</v>
      </c>
      <c r="G7" s="139" t="s">
        <v>9</v>
      </c>
      <c r="H7" s="139" t="s">
        <v>10</v>
      </c>
      <c r="I7" s="139" t="s">
        <v>11</v>
      </c>
      <c r="J7" s="139" t="s">
        <v>12</v>
      </c>
      <c r="K7" s="139" t="s">
        <v>13</v>
      </c>
      <c r="L7" s="139" t="s">
        <v>14</v>
      </c>
      <c r="M7" s="139" t="s">
        <v>15</v>
      </c>
      <c r="N7" s="139" t="s">
        <v>117</v>
      </c>
      <c r="O7" s="139" t="s">
        <v>118</v>
      </c>
      <c r="P7" s="139" t="s">
        <v>16</v>
      </c>
      <c r="Q7" s="141" t="s">
        <v>17</v>
      </c>
      <c r="R7" s="142" t="s">
        <v>18</v>
      </c>
    </row>
    <row r="8" spans="2:21" x14ac:dyDescent="0.3">
      <c r="B8" s="134"/>
      <c r="C8" s="137"/>
      <c r="D8" s="138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1"/>
      <c r="R8" s="143"/>
    </row>
    <row r="9" spans="2:21" x14ac:dyDescent="0.3">
      <c r="B9" s="10" t="s">
        <v>119</v>
      </c>
      <c r="C9" s="126">
        <f>40</f>
        <v>40</v>
      </c>
      <c r="D9" s="127"/>
      <c r="E9" s="11">
        <v>14</v>
      </c>
      <c r="F9" s="12">
        <f>14*40</f>
        <v>560</v>
      </c>
      <c r="G9" s="13">
        <v>0</v>
      </c>
      <c r="H9" s="11">
        <f>1.5*14</f>
        <v>21</v>
      </c>
      <c r="I9" s="12">
        <v>0</v>
      </c>
      <c r="J9" s="12">
        <f>F9+I9</f>
        <v>560</v>
      </c>
      <c r="K9" s="99">
        <v>53</v>
      </c>
      <c r="L9" s="99">
        <v>26.6</v>
      </c>
      <c r="M9" s="99">
        <v>34.72</v>
      </c>
      <c r="O9" s="99">
        <v>8.1199999999999992</v>
      </c>
      <c r="P9" s="99">
        <v>38</v>
      </c>
      <c r="Q9" s="14">
        <v>4711</v>
      </c>
      <c r="R9" s="15">
        <f>J9-SUM(K9:P9)</f>
        <v>399.56</v>
      </c>
      <c r="T9" s="16"/>
      <c r="U9" s="16"/>
    </row>
    <row r="10" spans="2:21" x14ac:dyDescent="0.3">
      <c r="B10" s="10" t="s">
        <v>43</v>
      </c>
      <c r="C10" s="126">
        <f>40</f>
        <v>40</v>
      </c>
      <c r="D10" s="127"/>
      <c r="E10" s="11">
        <v>18</v>
      </c>
      <c r="F10" s="12">
        <f>40*18</f>
        <v>720</v>
      </c>
      <c r="G10" s="13">
        <v>4</v>
      </c>
      <c r="H10" s="11">
        <f>1.5*18</f>
        <v>27</v>
      </c>
      <c r="I10" s="12">
        <f>H10*G10</f>
        <v>108</v>
      </c>
      <c r="J10" s="12">
        <f>F10+I10</f>
        <v>828</v>
      </c>
      <c r="K10" s="99">
        <v>54</v>
      </c>
      <c r="L10" s="99">
        <v>39.74</v>
      </c>
      <c r="M10" s="99">
        <v>51.34</v>
      </c>
      <c r="O10" s="99">
        <v>12.01</v>
      </c>
      <c r="P10" s="99">
        <v>38.119999999999997</v>
      </c>
      <c r="Q10" s="115">
        <v>4712</v>
      </c>
      <c r="R10" s="117">
        <f t="shared" ref="R10:R12" si="0">J10-SUM(K10:P10)</f>
        <v>632.79</v>
      </c>
      <c r="T10" s="16"/>
      <c r="U10" s="16"/>
    </row>
    <row r="11" spans="2:21" x14ac:dyDescent="0.3">
      <c r="B11" s="10" t="s">
        <v>47</v>
      </c>
      <c r="C11" s="126" t="s">
        <v>136</v>
      </c>
      <c r="D11" s="127"/>
      <c r="E11" s="17" t="s">
        <v>136</v>
      </c>
      <c r="F11" s="12">
        <v>5038.47</v>
      </c>
      <c r="G11" s="13" t="s">
        <v>136</v>
      </c>
      <c r="H11" s="17" t="s">
        <v>136</v>
      </c>
      <c r="I11" s="18" t="s">
        <v>136</v>
      </c>
      <c r="J11" s="12">
        <f>262000.44/52</f>
        <v>5038.47</v>
      </c>
      <c r="K11" s="99">
        <v>1282.1199999999999</v>
      </c>
      <c r="L11" s="99">
        <v>251.92</v>
      </c>
      <c r="M11" s="99">
        <v>0</v>
      </c>
      <c r="O11" s="99">
        <v>86.91</v>
      </c>
      <c r="P11" s="99">
        <v>15</v>
      </c>
      <c r="Q11" s="115">
        <v>4713</v>
      </c>
      <c r="R11" s="117">
        <f t="shared" si="0"/>
        <v>3402.5200000000004</v>
      </c>
    </row>
    <row r="12" spans="2:21" x14ac:dyDescent="0.3">
      <c r="B12" s="10" t="s">
        <v>135</v>
      </c>
      <c r="C12" s="126" t="s">
        <v>136</v>
      </c>
      <c r="D12" s="127"/>
      <c r="E12" s="17" t="s">
        <v>136</v>
      </c>
      <c r="F12" s="12">
        <v>1807.7</v>
      </c>
      <c r="G12" s="13" t="s">
        <v>136</v>
      </c>
      <c r="H12" s="17" t="s">
        <v>136</v>
      </c>
      <c r="I12" s="18" t="s">
        <v>136</v>
      </c>
      <c r="J12" s="12">
        <f>94000.4/52</f>
        <v>1807.6999999999998</v>
      </c>
      <c r="K12" s="99">
        <v>188.63</v>
      </c>
      <c r="L12" s="99">
        <v>88.58</v>
      </c>
      <c r="M12" s="99">
        <v>112.08</v>
      </c>
      <c r="O12" s="99">
        <v>26.21</v>
      </c>
      <c r="P12" s="99">
        <v>36.15</v>
      </c>
      <c r="Q12" s="115">
        <v>4714</v>
      </c>
      <c r="R12" s="117">
        <f t="shared" si="0"/>
        <v>1356.05</v>
      </c>
      <c r="T12" s="16"/>
    </row>
    <row r="13" spans="2:21" x14ac:dyDescent="0.3">
      <c r="B13" s="10"/>
      <c r="C13" s="126"/>
      <c r="D13" s="127"/>
      <c r="E13" s="11"/>
      <c r="F13" s="12"/>
      <c r="G13" s="13"/>
      <c r="H13" s="11"/>
      <c r="I13" s="12"/>
      <c r="J13" s="12"/>
      <c r="K13" s="12"/>
      <c r="L13" s="12"/>
      <c r="M13" s="12"/>
      <c r="N13" s="12"/>
      <c r="O13" s="12"/>
      <c r="P13" s="12"/>
      <c r="Q13" s="14"/>
      <c r="R13" s="15"/>
    </row>
    <row r="14" spans="2:21" x14ac:dyDescent="0.3">
      <c r="B14" s="10"/>
      <c r="C14" s="126"/>
      <c r="D14" s="127"/>
      <c r="E14" s="11"/>
      <c r="F14" s="12"/>
      <c r="G14" s="13"/>
      <c r="H14" s="11"/>
      <c r="I14" s="12"/>
      <c r="J14" s="12"/>
      <c r="K14" s="12"/>
      <c r="L14" s="12"/>
      <c r="M14" s="12"/>
      <c r="N14" s="12"/>
      <c r="O14" s="12"/>
      <c r="P14" s="12"/>
      <c r="Q14" s="14"/>
      <c r="R14" s="15"/>
    </row>
    <row r="15" spans="2:21" x14ac:dyDescent="0.3">
      <c r="B15" s="19"/>
      <c r="C15" s="126"/>
      <c r="D15" s="127"/>
      <c r="E15" s="11"/>
      <c r="F15" s="12"/>
      <c r="G15" s="13"/>
      <c r="H15" s="11"/>
      <c r="I15" s="12"/>
      <c r="J15" s="12"/>
      <c r="K15" s="12"/>
      <c r="L15" s="12"/>
      <c r="M15" s="12"/>
      <c r="N15" s="12"/>
      <c r="O15" s="12"/>
      <c r="P15" s="12"/>
      <c r="Q15" s="14"/>
      <c r="R15" s="15"/>
    </row>
    <row r="16" spans="2:21" x14ac:dyDescent="0.3">
      <c r="B16" s="20" t="s">
        <v>19</v>
      </c>
      <c r="C16" s="21"/>
      <c r="D16" s="21"/>
      <c r="E16" s="21"/>
      <c r="F16" s="12">
        <f>SUM(F9:F13)</f>
        <v>8126.17</v>
      </c>
      <c r="G16" s="21"/>
      <c r="H16" s="21"/>
      <c r="I16" s="12">
        <f>SUM(I9:I13)</f>
        <v>108</v>
      </c>
      <c r="J16" s="12">
        <f>SUM(J9:J13)</f>
        <v>8234.17</v>
      </c>
      <c r="K16" s="12">
        <f t="shared" ref="K16:M16" si="1">SUM(K9:K13)</f>
        <v>1577.75</v>
      </c>
      <c r="L16" s="12">
        <f t="shared" si="1"/>
        <v>406.84</v>
      </c>
      <c r="M16" s="12">
        <f t="shared" si="1"/>
        <v>198.14</v>
      </c>
      <c r="N16" s="12"/>
      <c r="O16" s="12">
        <f>SUM(O9:O13)</f>
        <v>133.25</v>
      </c>
      <c r="P16" s="12">
        <f>SUM(P9:P13)</f>
        <v>127.27000000000001</v>
      </c>
      <c r="Q16" s="22"/>
      <c r="R16" s="15">
        <f>SUM(R9:R15)</f>
        <v>5790.920000000001</v>
      </c>
    </row>
    <row r="17" spans="2:21" ht="7.5" customHeight="1" thickBot="1" x14ac:dyDescent="0.35">
      <c r="B17" s="23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5"/>
    </row>
    <row r="19" spans="2:21" ht="7.5" customHeight="1" thickBot="1" x14ac:dyDescent="0.35"/>
    <row r="20" spans="2:21" ht="18" x14ac:dyDescent="0.35">
      <c r="B20" s="128" t="s">
        <v>0</v>
      </c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130"/>
    </row>
    <row r="21" spans="2:21" ht="22.5" customHeight="1" x14ac:dyDescent="0.3">
      <c r="B21" s="2" t="s">
        <v>1</v>
      </c>
      <c r="C21" s="131">
        <f>C3+7</f>
        <v>44479</v>
      </c>
      <c r="D21" s="131"/>
      <c r="E21" s="131"/>
      <c r="F21" s="131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4"/>
    </row>
    <row r="22" spans="2:21" ht="22.5" customHeight="1" x14ac:dyDescent="0.3">
      <c r="B22" s="2" t="s">
        <v>2</v>
      </c>
      <c r="C22" s="132">
        <f>C21</f>
        <v>44479</v>
      </c>
      <c r="D22" s="132"/>
      <c r="E22" s="132"/>
      <c r="F22" s="132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4"/>
    </row>
    <row r="23" spans="2:21" ht="7.5" customHeight="1" x14ac:dyDescent="0.3">
      <c r="B23" s="5"/>
      <c r="R23" s="6"/>
    </row>
    <row r="24" spans="2:21" ht="15" customHeight="1" x14ac:dyDescent="0.3">
      <c r="B24" s="7"/>
      <c r="C24" s="123" t="s">
        <v>3</v>
      </c>
      <c r="D24" s="124"/>
      <c r="E24" s="124"/>
      <c r="F24" s="124"/>
      <c r="G24" s="124"/>
      <c r="H24" s="124"/>
      <c r="I24" s="124"/>
      <c r="J24" s="125"/>
      <c r="K24" s="123" t="s">
        <v>4</v>
      </c>
      <c r="L24" s="124"/>
      <c r="M24" s="124"/>
      <c r="N24" s="124"/>
      <c r="O24" s="124"/>
      <c r="P24" s="125"/>
      <c r="Q24" s="8"/>
      <c r="R24" s="9"/>
    </row>
    <row r="25" spans="2:21" x14ac:dyDescent="0.3">
      <c r="B25" s="133" t="s">
        <v>5</v>
      </c>
      <c r="C25" s="135" t="s">
        <v>6</v>
      </c>
      <c r="D25" s="136"/>
      <c r="E25" s="139" t="s">
        <v>7</v>
      </c>
      <c r="F25" s="139" t="s">
        <v>8</v>
      </c>
      <c r="G25" s="139" t="s">
        <v>9</v>
      </c>
      <c r="H25" s="139" t="s">
        <v>10</v>
      </c>
      <c r="I25" s="139" t="s">
        <v>11</v>
      </c>
      <c r="J25" s="139" t="s">
        <v>12</v>
      </c>
      <c r="K25" s="139" t="s">
        <v>13</v>
      </c>
      <c r="L25" s="139" t="s">
        <v>14</v>
      </c>
      <c r="M25" s="139" t="s">
        <v>15</v>
      </c>
      <c r="N25" s="139" t="s">
        <v>117</v>
      </c>
      <c r="O25" s="139" t="s">
        <v>118</v>
      </c>
      <c r="P25" s="139" t="s">
        <v>16</v>
      </c>
      <c r="Q25" s="141" t="s">
        <v>17</v>
      </c>
      <c r="R25" s="142" t="s">
        <v>18</v>
      </c>
    </row>
    <row r="26" spans="2:21" x14ac:dyDescent="0.3">
      <c r="B26" s="134"/>
      <c r="C26" s="137"/>
      <c r="D26" s="138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141"/>
      <c r="R26" s="143"/>
    </row>
    <row r="27" spans="2:21" x14ac:dyDescent="0.3">
      <c r="B27" s="10" t="s">
        <v>119</v>
      </c>
      <c r="C27" s="126">
        <f>40</f>
        <v>40</v>
      </c>
      <c r="D27" s="127"/>
      <c r="E27" s="11">
        <v>14</v>
      </c>
      <c r="F27" s="12">
        <f>40*14</f>
        <v>560</v>
      </c>
      <c r="G27" s="13">
        <v>2</v>
      </c>
      <c r="H27" s="11">
        <f>E27*1.5</f>
        <v>21</v>
      </c>
      <c r="I27" s="12">
        <f>G27*H27</f>
        <v>42</v>
      </c>
      <c r="J27" s="12">
        <f>F27+I27</f>
        <v>602</v>
      </c>
      <c r="K27" s="101">
        <v>59</v>
      </c>
      <c r="L27" s="101">
        <v>28.6</v>
      </c>
      <c r="M27" s="101">
        <v>37.32</v>
      </c>
      <c r="N27" s="101"/>
      <c r="O27" s="101">
        <v>8.73</v>
      </c>
      <c r="P27" s="101">
        <v>40.1</v>
      </c>
      <c r="Q27" s="100">
        <v>4715</v>
      </c>
      <c r="R27" s="117">
        <f>J27-SUM(K27:P27)</f>
        <v>428.25</v>
      </c>
      <c r="U27" s="16"/>
    </row>
    <row r="28" spans="2:21" x14ac:dyDescent="0.3">
      <c r="B28" s="10" t="s">
        <v>43</v>
      </c>
      <c r="C28" s="126">
        <v>37</v>
      </c>
      <c r="D28" s="127"/>
      <c r="E28" s="11">
        <v>18</v>
      </c>
      <c r="F28" s="12">
        <f>37*18</f>
        <v>666</v>
      </c>
      <c r="G28" s="13">
        <v>0</v>
      </c>
      <c r="H28" s="11">
        <f>E28*1.5</f>
        <v>27</v>
      </c>
      <c r="I28" s="12">
        <f>G28*H28</f>
        <v>0</v>
      </c>
      <c r="J28" s="12">
        <f>F28+I28</f>
        <v>666</v>
      </c>
      <c r="K28" s="101">
        <v>32</v>
      </c>
      <c r="L28" s="101">
        <v>31.97</v>
      </c>
      <c r="M28" s="101">
        <v>41.29</v>
      </c>
      <c r="N28" s="101"/>
      <c r="O28" s="101">
        <v>9.66</v>
      </c>
      <c r="P28" s="101">
        <v>31.64</v>
      </c>
      <c r="Q28" s="115">
        <v>4716</v>
      </c>
      <c r="R28" s="117">
        <f t="shared" ref="R28:R30" si="2">J28-SUM(K28:P28)</f>
        <v>519.44000000000005</v>
      </c>
      <c r="U28" s="16"/>
    </row>
    <row r="29" spans="2:21" x14ac:dyDescent="0.3">
      <c r="B29" s="10" t="s">
        <v>47</v>
      </c>
      <c r="C29" s="126" t="s">
        <v>136</v>
      </c>
      <c r="D29" s="127"/>
      <c r="E29" s="17" t="s">
        <v>136</v>
      </c>
      <c r="F29" s="12">
        <v>5038.47</v>
      </c>
      <c r="G29" s="13" t="s">
        <v>136</v>
      </c>
      <c r="H29" s="17" t="s">
        <v>136</v>
      </c>
      <c r="I29" s="18" t="s">
        <v>136</v>
      </c>
      <c r="J29" s="12">
        <f>262000.44/52</f>
        <v>5038.47</v>
      </c>
      <c r="K29" s="101">
        <v>1282.1199999999999</v>
      </c>
      <c r="L29" s="101">
        <v>251.92</v>
      </c>
      <c r="M29" s="101">
        <v>0</v>
      </c>
      <c r="N29" s="101"/>
      <c r="O29" s="101">
        <v>86.91</v>
      </c>
      <c r="P29" s="101">
        <v>15</v>
      </c>
      <c r="Q29" s="115">
        <v>4717</v>
      </c>
      <c r="R29" s="117">
        <f t="shared" si="2"/>
        <v>3402.5200000000004</v>
      </c>
    </row>
    <row r="30" spans="2:21" x14ac:dyDescent="0.3">
      <c r="B30" s="10" t="s">
        <v>135</v>
      </c>
      <c r="C30" s="126" t="s">
        <v>137</v>
      </c>
      <c r="D30" s="127"/>
      <c r="E30" s="17" t="s">
        <v>136</v>
      </c>
      <c r="F30" s="12">
        <v>1807.6999999999998</v>
      </c>
      <c r="G30" s="13" t="s">
        <v>136</v>
      </c>
      <c r="H30" s="17" t="s">
        <v>136</v>
      </c>
      <c r="I30" s="18" t="s">
        <v>136</v>
      </c>
      <c r="J30" s="12">
        <f>94000.4/52</f>
        <v>1807.6999999999998</v>
      </c>
      <c r="K30" s="101">
        <v>188.63</v>
      </c>
      <c r="L30" s="101">
        <v>88.58</v>
      </c>
      <c r="M30" s="101">
        <v>112.08</v>
      </c>
      <c r="N30" s="101"/>
      <c r="O30" s="101">
        <v>26.21</v>
      </c>
      <c r="P30" s="101">
        <v>36.15</v>
      </c>
      <c r="Q30" s="115">
        <v>4718</v>
      </c>
      <c r="R30" s="117">
        <f t="shared" si="2"/>
        <v>1356.05</v>
      </c>
    </row>
    <row r="31" spans="2:21" x14ac:dyDescent="0.3">
      <c r="B31" s="10"/>
      <c r="C31" s="126"/>
      <c r="D31" s="127"/>
      <c r="E31" s="11"/>
      <c r="F31" s="12"/>
      <c r="G31" s="13"/>
      <c r="H31" s="11"/>
      <c r="I31" s="12"/>
      <c r="J31" s="12"/>
      <c r="K31" s="12"/>
      <c r="L31" s="12"/>
      <c r="M31" s="12"/>
      <c r="N31" s="12"/>
      <c r="O31" s="12"/>
      <c r="P31" s="12"/>
      <c r="Q31" s="14"/>
      <c r="R31" s="15"/>
    </row>
    <row r="32" spans="2:21" x14ac:dyDescent="0.3">
      <c r="B32" s="10"/>
      <c r="C32" s="126"/>
      <c r="D32" s="127"/>
      <c r="E32" s="11"/>
      <c r="F32" s="12"/>
      <c r="G32" s="13"/>
      <c r="H32" s="11"/>
      <c r="I32" s="12"/>
      <c r="J32" s="12"/>
      <c r="K32" s="12"/>
      <c r="L32" s="12"/>
      <c r="M32" s="12"/>
      <c r="N32" s="12"/>
      <c r="O32" s="12"/>
      <c r="P32" s="12"/>
      <c r="Q32" s="14"/>
      <c r="R32" s="15"/>
    </row>
    <row r="33" spans="2:21" x14ac:dyDescent="0.3">
      <c r="B33" s="19"/>
      <c r="C33" s="126"/>
      <c r="D33" s="127"/>
      <c r="E33" s="11"/>
      <c r="F33" s="12"/>
      <c r="G33" s="13"/>
      <c r="H33" s="11"/>
      <c r="I33" s="12"/>
      <c r="J33" s="12"/>
      <c r="K33" s="12"/>
      <c r="L33" s="12"/>
      <c r="M33" s="12"/>
      <c r="N33" s="12"/>
      <c r="O33" s="12"/>
      <c r="P33" s="12"/>
      <c r="Q33" s="14"/>
      <c r="R33" s="15"/>
    </row>
    <row r="34" spans="2:21" x14ac:dyDescent="0.3">
      <c r="B34" s="20" t="s">
        <v>19</v>
      </c>
      <c r="C34" s="21"/>
      <c r="D34" s="21"/>
      <c r="E34" s="21"/>
      <c r="F34" s="12">
        <f>SUM(F27:F31)</f>
        <v>8072.17</v>
      </c>
      <c r="G34" s="21"/>
      <c r="H34" s="21"/>
      <c r="I34" s="12">
        <f>SUM(I27:I31)</f>
        <v>42</v>
      </c>
      <c r="J34" s="12">
        <f>SUM(J27:J31)</f>
        <v>8114.17</v>
      </c>
      <c r="K34" s="12">
        <f>SUM(K27:K31)</f>
        <v>1561.75</v>
      </c>
      <c r="L34" s="12">
        <f>SUM(L27:L31)</f>
        <v>401.07</v>
      </c>
      <c r="M34" s="12">
        <f>SUM(M27:M31)-0.01</f>
        <v>190.68</v>
      </c>
      <c r="N34" s="12"/>
      <c r="O34" s="12">
        <f>SUM(O27:O31)</f>
        <v>131.51</v>
      </c>
      <c r="P34" s="12">
        <f t="shared" ref="P34" si="3">SUM(P27:P31)</f>
        <v>122.89000000000001</v>
      </c>
      <c r="Q34" s="22"/>
      <c r="R34" s="15">
        <f>SUM(R27:R33)</f>
        <v>5706.2600000000011</v>
      </c>
    </row>
    <row r="35" spans="2:21" ht="7.5" customHeight="1" thickBot="1" x14ac:dyDescent="0.35">
      <c r="B35" s="23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5"/>
    </row>
    <row r="36" spans="2:21" ht="15" thickBot="1" x14ac:dyDescent="0.35"/>
    <row r="37" spans="2:21" ht="18" x14ac:dyDescent="0.35">
      <c r="B37" s="128" t="s">
        <v>0</v>
      </c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  <c r="N37" s="129"/>
      <c r="O37" s="129"/>
      <c r="P37" s="129"/>
      <c r="Q37" s="129"/>
      <c r="R37" s="130"/>
    </row>
    <row r="38" spans="2:21" ht="22.5" customHeight="1" x14ac:dyDescent="0.3">
      <c r="B38" s="2" t="s">
        <v>1</v>
      </c>
      <c r="C38" s="131">
        <f>C21+7</f>
        <v>44486</v>
      </c>
      <c r="D38" s="131"/>
      <c r="E38" s="131"/>
      <c r="F38" s="131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</row>
    <row r="39" spans="2:21" ht="22.5" customHeight="1" x14ac:dyDescent="0.3">
      <c r="B39" s="2" t="s">
        <v>2</v>
      </c>
      <c r="C39" s="132">
        <f>C38</f>
        <v>44486</v>
      </c>
      <c r="D39" s="132"/>
      <c r="E39" s="132"/>
      <c r="F39" s="132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</row>
    <row r="40" spans="2:21" ht="7.5" customHeight="1" x14ac:dyDescent="0.3">
      <c r="B40" s="5"/>
      <c r="R40" s="6"/>
    </row>
    <row r="41" spans="2:21" ht="15" customHeight="1" x14ac:dyDescent="0.3">
      <c r="B41" s="7"/>
      <c r="C41" s="123" t="s">
        <v>3</v>
      </c>
      <c r="D41" s="124"/>
      <c r="E41" s="124"/>
      <c r="F41" s="124"/>
      <c r="G41" s="124"/>
      <c r="H41" s="124"/>
      <c r="I41" s="124"/>
      <c r="J41" s="125"/>
      <c r="K41" s="123" t="s">
        <v>4</v>
      </c>
      <c r="L41" s="124"/>
      <c r="M41" s="124"/>
      <c r="N41" s="124"/>
      <c r="O41" s="124"/>
      <c r="P41" s="125"/>
      <c r="Q41" s="8"/>
      <c r="R41" s="9"/>
    </row>
    <row r="42" spans="2:21" x14ac:dyDescent="0.3">
      <c r="B42" s="133" t="s">
        <v>5</v>
      </c>
      <c r="C42" s="135" t="s">
        <v>6</v>
      </c>
      <c r="D42" s="136"/>
      <c r="E42" s="139" t="s">
        <v>7</v>
      </c>
      <c r="F42" s="139" t="s">
        <v>8</v>
      </c>
      <c r="G42" s="139" t="s">
        <v>9</v>
      </c>
      <c r="H42" s="139" t="s">
        <v>10</v>
      </c>
      <c r="I42" s="139" t="s">
        <v>11</v>
      </c>
      <c r="J42" s="139" t="s">
        <v>12</v>
      </c>
      <c r="K42" s="139" t="s">
        <v>13</v>
      </c>
      <c r="L42" s="139" t="s">
        <v>14</v>
      </c>
      <c r="M42" s="139" t="s">
        <v>15</v>
      </c>
      <c r="N42" s="139" t="s">
        <v>117</v>
      </c>
      <c r="O42" s="139" t="s">
        <v>118</v>
      </c>
      <c r="P42" s="139" t="s">
        <v>16</v>
      </c>
      <c r="Q42" s="141" t="s">
        <v>17</v>
      </c>
      <c r="R42" s="142" t="s">
        <v>18</v>
      </c>
    </row>
    <row r="43" spans="2:21" x14ac:dyDescent="0.3">
      <c r="B43" s="134"/>
      <c r="C43" s="137"/>
      <c r="D43" s="138"/>
      <c r="E43" s="140"/>
      <c r="F43" s="140"/>
      <c r="G43" s="140"/>
      <c r="H43" s="140"/>
      <c r="I43" s="140"/>
      <c r="J43" s="140"/>
      <c r="K43" s="140"/>
      <c r="L43" s="140"/>
      <c r="M43" s="140"/>
      <c r="N43" s="140"/>
      <c r="O43" s="140"/>
      <c r="P43" s="140"/>
      <c r="Q43" s="141"/>
      <c r="R43" s="143"/>
    </row>
    <row r="44" spans="2:21" x14ac:dyDescent="0.3">
      <c r="B44" s="10" t="s">
        <v>119</v>
      </c>
      <c r="C44" s="126">
        <v>38</v>
      </c>
      <c r="D44" s="127"/>
      <c r="E44" s="11">
        <v>14</v>
      </c>
      <c r="F44" s="12">
        <f>38*14</f>
        <v>532</v>
      </c>
      <c r="G44" s="13">
        <v>0</v>
      </c>
      <c r="H44" s="11">
        <v>21</v>
      </c>
      <c r="I44" s="12">
        <f>27*0</f>
        <v>0</v>
      </c>
      <c r="J44" s="12">
        <f>F44+I44</f>
        <v>532</v>
      </c>
      <c r="K44" s="102">
        <v>49</v>
      </c>
      <c r="L44" s="102">
        <v>25.27</v>
      </c>
      <c r="M44" s="102">
        <v>32.979999999999997</v>
      </c>
      <c r="O44" s="102">
        <v>7.71</v>
      </c>
      <c r="P44" s="102">
        <v>36.6</v>
      </c>
      <c r="Q44" s="14">
        <v>4719</v>
      </c>
      <c r="R44" s="117">
        <f t="shared" ref="R44:R47" si="4">J44-SUM(K44:P44)</f>
        <v>380.44</v>
      </c>
      <c r="U44" s="16"/>
    </row>
    <row r="45" spans="2:21" x14ac:dyDescent="0.3">
      <c r="B45" s="10" t="s">
        <v>43</v>
      </c>
      <c r="C45" s="126">
        <v>40</v>
      </c>
      <c r="D45" s="127"/>
      <c r="E45" s="17">
        <v>18</v>
      </c>
      <c r="F45" s="12">
        <f>40*18</f>
        <v>720</v>
      </c>
      <c r="G45" s="13">
        <v>0</v>
      </c>
      <c r="H45" s="11">
        <v>27</v>
      </c>
      <c r="I45" s="12">
        <f>27*0</f>
        <v>0</v>
      </c>
      <c r="J45" s="12">
        <f>F45+I45</f>
        <v>720</v>
      </c>
      <c r="K45" s="102">
        <v>39</v>
      </c>
      <c r="L45" s="102">
        <v>34.56</v>
      </c>
      <c r="M45" s="102">
        <v>44.64</v>
      </c>
      <c r="O45" s="102">
        <v>10.44</v>
      </c>
      <c r="P45" s="102">
        <v>33.799999999999997</v>
      </c>
      <c r="Q45" s="115">
        <v>4720</v>
      </c>
      <c r="R45" s="117">
        <f t="shared" si="4"/>
        <v>557.55999999999995</v>
      </c>
      <c r="U45" s="16"/>
    </row>
    <row r="46" spans="2:21" ht="15" customHeight="1" x14ac:dyDescent="0.3">
      <c r="B46" s="10" t="s">
        <v>47</v>
      </c>
      <c r="C46" s="126" t="s">
        <v>136</v>
      </c>
      <c r="D46" s="127"/>
      <c r="E46" s="17" t="s">
        <v>136</v>
      </c>
      <c r="F46" s="12">
        <v>5038.47</v>
      </c>
      <c r="G46" s="13" t="s">
        <v>136</v>
      </c>
      <c r="H46" s="17" t="s">
        <v>136</v>
      </c>
      <c r="I46" s="18" t="s">
        <v>136</v>
      </c>
      <c r="J46" s="12">
        <f>262000.44/52</f>
        <v>5038.47</v>
      </c>
      <c r="K46" s="102">
        <v>1282.1199999999999</v>
      </c>
      <c r="L46" s="102">
        <v>251.92</v>
      </c>
      <c r="M46" s="102">
        <v>0</v>
      </c>
      <c r="O46" s="102">
        <v>86.91</v>
      </c>
      <c r="P46" s="102">
        <v>15</v>
      </c>
      <c r="Q46" s="115">
        <v>4721</v>
      </c>
      <c r="R46" s="117">
        <f t="shared" si="4"/>
        <v>3402.5200000000004</v>
      </c>
    </row>
    <row r="47" spans="2:21" x14ac:dyDescent="0.3">
      <c r="B47" s="10" t="s">
        <v>135</v>
      </c>
      <c r="C47" s="126" t="s">
        <v>136</v>
      </c>
      <c r="D47" s="127"/>
      <c r="E47" s="17" t="s">
        <v>136</v>
      </c>
      <c r="F47" s="12">
        <v>1807.7</v>
      </c>
      <c r="G47" s="13" t="s">
        <v>136</v>
      </c>
      <c r="H47" s="17" t="s">
        <v>136</v>
      </c>
      <c r="I47" s="18" t="s">
        <v>136</v>
      </c>
      <c r="J47" s="12">
        <f>94000.4/52</f>
        <v>1807.6999999999998</v>
      </c>
      <c r="K47" s="102">
        <v>188.63</v>
      </c>
      <c r="L47" s="102">
        <v>88.58</v>
      </c>
      <c r="M47" s="102">
        <v>112.08</v>
      </c>
      <c r="O47" s="102">
        <v>26.21</v>
      </c>
      <c r="P47" s="102">
        <v>36.15</v>
      </c>
      <c r="Q47" s="115">
        <v>4722</v>
      </c>
      <c r="R47" s="117">
        <f t="shared" si="4"/>
        <v>1356.05</v>
      </c>
    </row>
    <row r="48" spans="2:21" x14ac:dyDescent="0.3">
      <c r="B48" s="7"/>
      <c r="C48" s="144"/>
      <c r="D48" s="144"/>
      <c r="E48" s="12"/>
      <c r="F48" s="12"/>
      <c r="G48" s="14"/>
      <c r="H48" s="12"/>
      <c r="I48" s="12"/>
      <c r="J48" s="12"/>
      <c r="K48" s="12"/>
      <c r="L48" s="12"/>
      <c r="M48" s="12"/>
      <c r="N48" s="12"/>
      <c r="O48" s="12"/>
      <c r="P48" s="12"/>
      <c r="Q48" s="14"/>
      <c r="R48" s="26"/>
    </row>
    <row r="49" spans="2:21" x14ac:dyDescent="0.3">
      <c r="B49" s="10"/>
      <c r="C49" s="126"/>
      <c r="D49" s="127"/>
      <c r="E49" s="11"/>
      <c r="F49" s="12"/>
      <c r="G49" s="13"/>
      <c r="H49" s="11"/>
      <c r="I49" s="12"/>
      <c r="J49" s="12"/>
      <c r="K49" s="12"/>
      <c r="L49" s="12"/>
      <c r="M49" s="12"/>
      <c r="N49" s="12"/>
      <c r="O49" s="12"/>
      <c r="P49" s="12"/>
      <c r="Q49" s="14"/>
      <c r="R49" s="15"/>
    </row>
    <row r="50" spans="2:21" x14ac:dyDescent="0.3">
      <c r="B50" s="19"/>
      <c r="C50" s="126"/>
      <c r="D50" s="127"/>
      <c r="E50" s="11"/>
      <c r="F50" s="12"/>
      <c r="G50" s="13"/>
      <c r="H50" s="11"/>
      <c r="I50" s="12"/>
      <c r="J50" s="12"/>
      <c r="K50" s="12"/>
      <c r="L50" s="12"/>
      <c r="M50" s="12"/>
      <c r="N50" s="12"/>
      <c r="O50" s="12"/>
      <c r="P50" s="12"/>
      <c r="Q50" s="14"/>
      <c r="R50" s="15"/>
    </row>
    <row r="51" spans="2:21" x14ac:dyDescent="0.3">
      <c r="B51" s="20" t="s">
        <v>19</v>
      </c>
      <c r="C51" s="21"/>
      <c r="D51" s="21"/>
      <c r="E51" s="21"/>
      <c r="F51" s="12">
        <f>SUM(F44:F48)</f>
        <v>8098.17</v>
      </c>
      <c r="G51" s="21"/>
      <c r="H51" s="21"/>
      <c r="I51" s="12">
        <f>SUM(I44:I48)</f>
        <v>0</v>
      </c>
      <c r="J51" s="12">
        <f>SUM(J44:J48)</f>
        <v>8098.17</v>
      </c>
      <c r="K51" s="12">
        <f t="shared" ref="K51:O51" si="5">SUM(K44:K48)</f>
        <v>1558.75</v>
      </c>
      <c r="L51" s="12">
        <f t="shared" si="5"/>
        <v>400.33</v>
      </c>
      <c r="M51" s="12">
        <f t="shared" si="5"/>
        <v>189.7</v>
      </c>
      <c r="N51" s="12"/>
      <c r="O51" s="12">
        <f t="shared" si="5"/>
        <v>131.27000000000001</v>
      </c>
      <c r="P51" s="12">
        <f>SUM(P44:P48)</f>
        <v>121.55000000000001</v>
      </c>
      <c r="Q51" s="22"/>
      <c r="R51" s="15">
        <f>SUM(R44:R50)</f>
        <v>5696.5700000000006</v>
      </c>
    </row>
    <row r="52" spans="2:21" ht="7.5" customHeight="1" thickBot="1" x14ac:dyDescent="0.35">
      <c r="B52" s="23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5"/>
    </row>
    <row r="53" spans="2:21" ht="15" thickBot="1" x14ac:dyDescent="0.35"/>
    <row r="54" spans="2:21" ht="18" x14ac:dyDescent="0.35">
      <c r="B54" s="128" t="s">
        <v>0</v>
      </c>
      <c r="C54" s="129"/>
      <c r="D54" s="129"/>
      <c r="E54" s="129"/>
      <c r="F54" s="129"/>
      <c r="G54" s="129"/>
      <c r="H54" s="129"/>
      <c r="I54" s="129"/>
      <c r="J54" s="129"/>
      <c r="K54" s="129"/>
      <c r="L54" s="129"/>
      <c r="M54" s="129"/>
      <c r="N54" s="129"/>
      <c r="O54" s="129"/>
      <c r="P54" s="129"/>
      <c r="Q54" s="129"/>
      <c r="R54" s="130"/>
    </row>
    <row r="55" spans="2:21" ht="22.5" customHeight="1" x14ac:dyDescent="0.3">
      <c r="B55" s="2" t="s">
        <v>1</v>
      </c>
      <c r="C55" s="131">
        <f>C38+7</f>
        <v>44493</v>
      </c>
      <c r="D55" s="131"/>
      <c r="E55" s="131"/>
      <c r="F55" s="131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4"/>
    </row>
    <row r="56" spans="2:21" ht="22.5" customHeight="1" x14ac:dyDescent="0.3">
      <c r="B56" s="2" t="s">
        <v>2</v>
      </c>
      <c r="C56" s="132">
        <f>C55</f>
        <v>44493</v>
      </c>
      <c r="D56" s="132"/>
      <c r="E56" s="132"/>
      <c r="F56" s="132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</row>
    <row r="57" spans="2:21" ht="7.5" customHeight="1" x14ac:dyDescent="0.3">
      <c r="B57" s="5"/>
      <c r="R57" s="6"/>
    </row>
    <row r="58" spans="2:21" ht="15" customHeight="1" x14ac:dyDescent="0.3">
      <c r="B58" s="7"/>
      <c r="C58" s="123" t="s">
        <v>3</v>
      </c>
      <c r="D58" s="124"/>
      <c r="E58" s="124"/>
      <c r="F58" s="124"/>
      <c r="G58" s="124"/>
      <c r="H58" s="124"/>
      <c r="I58" s="124"/>
      <c r="J58" s="125"/>
      <c r="K58" s="123" t="s">
        <v>4</v>
      </c>
      <c r="L58" s="124"/>
      <c r="M58" s="124"/>
      <c r="N58" s="124"/>
      <c r="O58" s="124"/>
      <c r="P58" s="125"/>
      <c r="Q58" s="8"/>
      <c r="R58" s="9"/>
    </row>
    <row r="59" spans="2:21" x14ac:dyDescent="0.3">
      <c r="B59" s="133" t="s">
        <v>5</v>
      </c>
      <c r="C59" s="135" t="s">
        <v>6</v>
      </c>
      <c r="D59" s="136"/>
      <c r="E59" s="139" t="s">
        <v>7</v>
      </c>
      <c r="F59" s="139" t="s">
        <v>8</v>
      </c>
      <c r="G59" s="139" t="s">
        <v>9</v>
      </c>
      <c r="H59" s="139" t="s">
        <v>10</v>
      </c>
      <c r="I59" s="139" t="s">
        <v>11</v>
      </c>
      <c r="J59" s="139" t="s">
        <v>12</v>
      </c>
      <c r="K59" s="139" t="s">
        <v>13</v>
      </c>
      <c r="L59" s="139" t="s">
        <v>14</v>
      </c>
      <c r="M59" s="139" t="s">
        <v>15</v>
      </c>
      <c r="N59" s="139" t="s">
        <v>117</v>
      </c>
      <c r="O59" s="139" t="s">
        <v>118</v>
      </c>
      <c r="P59" s="139" t="s">
        <v>16</v>
      </c>
      <c r="Q59" s="141" t="s">
        <v>17</v>
      </c>
      <c r="R59" s="142" t="s">
        <v>18</v>
      </c>
    </row>
    <row r="60" spans="2:21" x14ac:dyDescent="0.3">
      <c r="B60" s="134"/>
      <c r="C60" s="137"/>
      <c r="D60" s="138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1"/>
      <c r="R60" s="143"/>
    </row>
    <row r="61" spans="2:21" x14ac:dyDescent="0.3">
      <c r="B61" s="10" t="s">
        <v>119</v>
      </c>
      <c r="C61" s="126">
        <v>40</v>
      </c>
      <c r="D61" s="127"/>
      <c r="E61" s="11">
        <v>14</v>
      </c>
      <c r="F61" s="12">
        <f>14*40</f>
        <v>560</v>
      </c>
      <c r="G61" s="13">
        <v>0</v>
      </c>
      <c r="H61" s="11">
        <f>E61*1.5</f>
        <v>21</v>
      </c>
      <c r="I61" s="12">
        <f>G61*H61</f>
        <v>0</v>
      </c>
      <c r="J61" s="12">
        <f>F61+I61</f>
        <v>560</v>
      </c>
      <c r="K61" s="103">
        <v>53</v>
      </c>
      <c r="L61" s="103">
        <v>26.6</v>
      </c>
      <c r="M61" s="103">
        <v>34.72</v>
      </c>
      <c r="O61" s="103">
        <v>8.1199999999999992</v>
      </c>
      <c r="P61" s="103">
        <v>38</v>
      </c>
      <c r="Q61" s="14">
        <v>4723</v>
      </c>
      <c r="R61" s="117">
        <f t="shared" ref="R61:R64" si="6">J61-SUM(K61:P61)</f>
        <v>399.56</v>
      </c>
      <c r="U61" s="16"/>
    </row>
    <row r="62" spans="2:21" x14ac:dyDescent="0.3">
      <c r="B62" s="10" t="s">
        <v>43</v>
      </c>
      <c r="C62" s="126">
        <v>40</v>
      </c>
      <c r="D62" s="127"/>
      <c r="E62" s="17">
        <v>18</v>
      </c>
      <c r="F62" s="12">
        <f>18*40</f>
        <v>720</v>
      </c>
      <c r="G62" s="13">
        <v>6.5</v>
      </c>
      <c r="H62" s="11">
        <f>E62*1.5</f>
        <v>27</v>
      </c>
      <c r="I62" s="12">
        <f>G62*H62</f>
        <v>175.5</v>
      </c>
      <c r="J62" s="12">
        <f>F62+I62</f>
        <v>895.5</v>
      </c>
      <c r="K62" s="103">
        <v>63</v>
      </c>
      <c r="L62" s="103">
        <v>42.98</v>
      </c>
      <c r="M62" s="103">
        <v>55.52</v>
      </c>
      <c r="O62" s="103">
        <v>12.98</v>
      </c>
      <c r="P62" s="103">
        <v>40.82</v>
      </c>
      <c r="Q62" s="115">
        <v>4724</v>
      </c>
      <c r="R62" s="117">
        <f t="shared" si="6"/>
        <v>680.2</v>
      </c>
      <c r="U62" s="16"/>
    </row>
    <row r="63" spans="2:21" ht="15" customHeight="1" x14ac:dyDescent="0.3">
      <c r="B63" s="10" t="s">
        <v>47</v>
      </c>
      <c r="C63" s="126" t="s">
        <v>136</v>
      </c>
      <c r="D63" s="127"/>
      <c r="E63" s="17" t="s">
        <v>136</v>
      </c>
      <c r="F63" s="12">
        <v>5038.47</v>
      </c>
      <c r="G63" s="13" t="s">
        <v>136</v>
      </c>
      <c r="H63" s="17" t="s">
        <v>136</v>
      </c>
      <c r="I63" s="18" t="s">
        <v>136</v>
      </c>
      <c r="J63" s="12">
        <f>262000.44/52</f>
        <v>5038.47</v>
      </c>
      <c r="K63" s="103">
        <v>1282.1199999999999</v>
      </c>
      <c r="L63" s="103">
        <v>251.92</v>
      </c>
      <c r="M63" s="103">
        <v>0</v>
      </c>
      <c r="O63" s="103">
        <v>86.91</v>
      </c>
      <c r="P63" s="103">
        <v>15</v>
      </c>
      <c r="Q63" s="115">
        <v>4725</v>
      </c>
      <c r="R63" s="117">
        <f t="shared" si="6"/>
        <v>3402.5200000000004</v>
      </c>
    </row>
    <row r="64" spans="2:21" x14ac:dyDescent="0.3">
      <c r="B64" s="10" t="s">
        <v>135</v>
      </c>
      <c r="C64" s="126" t="s">
        <v>136</v>
      </c>
      <c r="D64" s="127"/>
      <c r="E64" s="17" t="s">
        <v>136</v>
      </c>
      <c r="F64" s="12">
        <v>1807.7</v>
      </c>
      <c r="G64" s="13" t="s">
        <v>136</v>
      </c>
      <c r="H64" s="17" t="s">
        <v>136</v>
      </c>
      <c r="I64" s="18" t="s">
        <v>136</v>
      </c>
      <c r="J64" s="12">
        <f t="shared" ref="J64" si="7">94000.4/52</f>
        <v>1807.6999999999998</v>
      </c>
      <c r="K64" s="103">
        <v>188.63</v>
      </c>
      <c r="L64" s="103">
        <v>88.58</v>
      </c>
      <c r="M64" s="103">
        <v>112.08</v>
      </c>
      <c r="O64" s="103">
        <v>26.21</v>
      </c>
      <c r="P64" s="103">
        <v>36.15</v>
      </c>
      <c r="Q64" s="115">
        <v>4726</v>
      </c>
      <c r="R64" s="117">
        <f t="shared" si="6"/>
        <v>1356.05</v>
      </c>
    </row>
    <row r="65" spans="2:21" x14ac:dyDescent="0.3">
      <c r="B65" s="7"/>
      <c r="C65" s="144"/>
      <c r="D65" s="144"/>
      <c r="E65" s="12"/>
      <c r="F65" s="12"/>
      <c r="G65" s="14"/>
      <c r="H65" s="12"/>
      <c r="I65" s="12"/>
      <c r="J65" s="12"/>
      <c r="K65" s="12"/>
      <c r="L65" s="12"/>
      <c r="M65" s="12"/>
      <c r="N65" s="12"/>
      <c r="O65" s="12"/>
      <c r="P65" s="12"/>
      <c r="Q65" s="14"/>
      <c r="R65" s="26"/>
    </row>
    <row r="66" spans="2:21" x14ac:dyDescent="0.3">
      <c r="B66" s="10"/>
      <c r="C66" s="126"/>
      <c r="D66" s="127"/>
      <c r="E66" s="11"/>
      <c r="F66" s="12"/>
      <c r="G66" s="13"/>
      <c r="H66" s="11"/>
      <c r="I66" s="12"/>
      <c r="J66" s="12"/>
      <c r="K66" s="12"/>
      <c r="L66" s="12"/>
      <c r="M66" s="12"/>
      <c r="N66" s="12"/>
      <c r="O66" s="12"/>
      <c r="P66" s="12"/>
      <c r="Q66" s="14"/>
      <c r="R66" s="15"/>
    </row>
    <row r="67" spans="2:21" x14ac:dyDescent="0.3">
      <c r="B67" s="19"/>
      <c r="C67" s="126"/>
      <c r="D67" s="127"/>
      <c r="E67" s="11"/>
      <c r="F67" s="12"/>
      <c r="G67" s="13"/>
      <c r="H67" s="11"/>
      <c r="I67" s="12"/>
      <c r="J67" s="12"/>
      <c r="K67" s="12"/>
      <c r="L67" s="12"/>
      <c r="M67" s="12"/>
      <c r="N67" s="12"/>
      <c r="O67" s="12"/>
      <c r="P67" s="12"/>
      <c r="Q67" s="14"/>
      <c r="R67" s="15"/>
    </row>
    <row r="68" spans="2:21" x14ac:dyDescent="0.3">
      <c r="B68" s="20" t="s">
        <v>19</v>
      </c>
      <c r="C68" s="21"/>
      <c r="D68" s="21"/>
      <c r="E68" s="21"/>
      <c r="F68" s="12">
        <f>SUM(F61:F65)</f>
        <v>8126.17</v>
      </c>
      <c r="G68" s="21"/>
      <c r="H68" s="21"/>
      <c r="I68" s="12">
        <f>SUM(I61:I65)</f>
        <v>175.5</v>
      </c>
      <c r="J68" s="12">
        <f>SUM(J61:J65)</f>
        <v>8301.67</v>
      </c>
      <c r="K68" s="12">
        <f t="shared" ref="K68:O68" si="8">SUM(K61:K65)</f>
        <v>1586.75</v>
      </c>
      <c r="L68" s="12">
        <f t="shared" si="8"/>
        <v>410.08</v>
      </c>
      <c r="M68" s="12">
        <f t="shared" si="8"/>
        <v>202.32</v>
      </c>
      <c r="N68" s="12"/>
      <c r="O68" s="12">
        <f t="shared" si="8"/>
        <v>134.22</v>
      </c>
      <c r="P68" s="12">
        <f>SUM(P61:P65)</f>
        <v>129.97</v>
      </c>
      <c r="Q68" s="22"/>
      <c r="R68" s="15">
        <f>SUM(R61:R67)</f>
        <v>5838.3300000000008</v>
      </c>
    </row>
    <row r="69" spans="2:21" ht="7.5" customHeight="1" thickBot="1" x14ac:dyDescent="0.35">
      <c r="B69" s="23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5"/>
    </row>
    <row r="70" spans="2:21" ht="15" thickBot="1" x14ac:dyDescent="0.35"/>
    <row r="71" spans="2:21" ht="18" x14ac:dyDescent="0.35">
      <c r="B71" s="128" t="s">
        <v>0</v>
      </c>
      <c r="C71" s="129"/>
      <c r="D71" s="129"/>
      <c r="E71" s="129"/>
      <c r="F71" s="129"/>
      <c r="G71" s="129"/>
      <c r="H71" s="129"/>
      <c r="I71" s="129"/>
      <c r="J71" s="129"/>
      <c r="K71" s="129"/>
      <c r="L71" s="129"/>
      <c r="M71" s="129"/>
      <c r="N71" s="129"/>
      <c r="O71" s="129"/>
      <c r="P71" s="129"/>
      <c r="Q71" s="129"/>
      <c r="R71" s="130"/>
    </row>
    <row r="72" spans="2:21" ht="22.5" customHeight="1" x14ac:dyDescent="0.3">
      <c r="B72" s="2" t="s">
        <v>1</v>
      </c>
      <c r="C72" s="131">
        <f>C55+7</f>
        <v>44500</v>
      </c>
      <c r="D72" s="131"/>
      <c r="E72" s="131"/>
      <c r="F72" s="131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</row>
    <row r="73" spans="2:21" ht="22.5" customHeight="1" x14ac:dyDescent="0.3">
      <c r="B73" s="2" t="s">
        <v>2</v>
      </c>
      <c r="C73" s="132">
        <f>C72</f>
        <v>44500</v>
      </c>
      <c r="D73" s="132"/>
      <c r="E73" s="132"/>
      <c r="F73" s="132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</row>
    <row r="74" spans="2:21" ht="7.5" customHeight="1" x14ac:dyDescent="0.3">
      <c r="B74" s="5"/>
      <c r="R74" s="6"/>
    </row>
    <row r="75" spans="2:21" ht="15" customHeight="1" x14ac:dyDescent="0.3">
      <c r="B75" s="7"/>
      <c r="C75" s="123" t="s">
        <v>3</v>
      </c>
      <c r="D75" s="124"/>
      <c r="E75" s="124"/>
      <c r="F75" s="124"/>
      <c r="G75" s="124"/>
      <c r="H75" s="124"/>
      <c r="I75" s="124"/>
      <c r="J75" s="125"/>
      <c r="K75" s="123" t="s">
        <v>4</v>
      </c>
      <c r="L75" s="124"/>
      <c r="M75" s="124"/>
      <c r="N75" s="124"/>
      <c r="O75" s="124"/>
      <c r="P75" s="125"/>
      <c r="Q75" s="8"/>
      <c r="R75" s="9"/>
    </row>
    <row r="76" spans="2:21" x14ac:dyDescent="0.3">
      <c r="B76" s="133" t="s">
        <v>5</v>
      </c>
      <c r="C76" s="135" t="s">
        <v>6</v>
      </c>
      <c r="D76" s="136"/>
      <c r="E76" s="139" t="s">
        <v>7</v>
      </c>
      <c r="F76" s="139" t="s">
        <v>8</v>
      </c>
      <c r="G76" s="139" t="s">
        <v>9</v>
      </c>
      <c r="H76" s="139" t="s">
        <v>10</v>
      </c>
      <c r="I76" s="139" t="s">
        <v>11</v>
      </c>
      <c r="J76" s="139" t="s">
        <v>12</v>
      </c>
      <c r="K76" s="139" t="s">
        <v>13</v>
      </c>
      <c r="L76" s="139" t="s">
        <v>14</v>
      </c>
      <c r="M76" s="139" t="s">
        <v>15</v>
      </c>
      <c r="N76" s="139" t="s">
        <v>117</v>
      </c>
      <c r="O76" s="139" t="s">
        <v>118</v>
      </c>
      <c r="P76" s="139" t="s">
        <v>16</v>
      </c>
      <c r="Q76" s="141" t="s">
        <v>17</v>
      </c>
      <c r="R76" s="142" t="s">
        <v>18</v>
      </c>
    </row>
    <row r="77" spans="2:21" x14ac:dyDescent="0.3">
      <c r="B77" s="134"/>
      <c r="C77" s="137"/>
      <c r="D77" s="138"/>
      <c r="E77" s="140"/>
      <c r="F77" s="140"/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1"/>
      <c r="R77" s="143"/>
    </row>
    <row r="78" spans="2:21" x14ac:dyDescent="0.3">
      <c r="B78" s="10" t="s">
        <v>119</v>
      </c>
      <c r="C78" s="126">
        <v>40</v>
      </c>
      <c r="D78" s="127"/>
      <c r="E78" s="11">
        <v>14</v>
      </c>
      <c r="F78" s="12">
        <f>40*14</f>
        <v>560</v>
      </c>
      <c r="G78" s="13">
        <v>3.5</v>
      </c>
      <c r="H78" s="11">
        <f>1.5*14</f>
        <v>21</v>
      </c>
      <c r="I78" s="12">
        <f>G78*H78</f>
        <v>73.5</v>
      </c>
      <c r="J78" s="12">
        <f>F78+I78</f>
        <v>633.5</v>
      </c>
      <c r="K78" s="104">
        <v>64</v>
      </c>
      <c r="L78" s="104">
        <v>30.09</v>
      </c>
      <c r="M78" s="104">
        <v>39.28</v>
      </c>
      <c r="O78" s="104">
        <v>9.19</v>
      </c>
      <c r="P78" s="104">
        <v>41.68</v>
      </c>
      <c r="Q78" s="14">
        <v>4727</v>
      </c>
      <c r="R78" s="117">
        <f t="shared" ref="R78:R81" si="9">J78-SUM(K78:P78)</f>
        <v>449.26</v>
      </c>
      <c r="U78" s="16"/>
    </row>
    <row r="79" spans="2:21" x14ac:dyDescent="0.3">
      <c r="B79" s="10" t="s">
        <v>43</v>
      </c>
      <c r="C79" s="126">
        <v>40</v>
      </c>
      <c r="D79" s="127"/>
      <c r="E79" s="17">
        <v>18</v>
      </c>
      <c r="F79" s="12">
        <f>40*18</f>
        <v>720</v>
      </c>
      <c r="G79" s="13">
        <v>2</v>
      </c>
      <c r="H79" s="11">
        <f>1.5*18</f>
        <v>27</v>
      </c>
      <c r="I79" s="12">
        <f>G79*H79</f>
        <v>54</v>
      </c>
      <c r="J79" s="12">
        <f>F79+I79</f>
        <v>774</v>
      </c>
      <c r="K79" s="104">
        <v>46</v>
      </c>
      <c r="L79" s="104">
        <v>37.15</v>
      </c>
      <c r="M79" s="104">
        <v>47.99</v>
      </c>
      <c r="O79" s="104">
        <v>11.22</v>
      </c>
      <c r="P79" s="104">
        <v>35.96</v>
      </c>
      <c r="Q79" s="115">
        <v>4728</v>
      </c>
      <c r="R79" s="117">
        <f t="shared" si="9"/>
        <v>595.67999999999995</v>
      </c>
      <c r="U79" s="16"/>
    </row>
    <row r="80" spans="2:21" ht="15" customHeight="1" x14ac:dyDescent="0.3">
      <c r="B80" s="10" t="s">
        <v>47</v>
      </c>
      <c r="C80" s="126" t="s">
        <v>136</v>
      </c>
      <c r="D80" s="127"/>
      <c r="E80" s="17" t="s">
        <v>136</v>
      </c>
      <c r="F80" s="12">
        <v>5038.47</v>
      </c>
      <c r="G80" s="13" t="s">
        <v>136</v>
      </c>
      <c r="H80" s="17" t="s">
        <v>136</v>
      </c>
      <c r="I80" s="18" t="s">
        <v>136</v>
      </c>
      <c r="J80" s="12">
        <f>262000.44/52</f>
        <v>5038.47</v>
      </c>
      <c r="K80" s="104">
        <v>1282.1199999999999</v>
      </c>
      <c r="L80" s="104">
        <v>251.92</v>
      </c>
      <c r="M80" s="104">
        <v>0</v>
      </c>
      <c r="O80" s="104">
        <v>86.91</v>
      </c>
      <c r="P80" s="104">
        <v>15</v>
      </c>
      <c r="Q80" s="115">
        <v>4729</v>
      </c>
      <c r="R80" s="117">
        <f t="shared" si="9"/>
        <v>3402.5200000000004</v>
      </c>
    </row>
    <row r="81" spans="2:21" x14ac:dyDescent="0.3">
      <c r="B81" s="10" t="s">
        <v>135</v>
      </c>
      <c r="C81" s="126" t="s">
        <v>136</v>
      </c>
      <c r="D81" s="127"/>
      <c r="E81" s="17" t="s">
        <v>136</v>
      </c>
      <c r="F81" s="12">
        <v>1807.7</v>
      </c>
      <c r="G81" s="13" t="s">
        <v>136</v>
      </c>
      <c r="H81" s="17" t="s">
        <v>136</v>
      </c>
      <c r="I81" s="18" t="s">
        <v>136</v>
      </c>
      <c r="J81" s="12">
        <f t="shared" ref="J81" si="10">94000.4/52</f>
        <v>1807.6999999999998</v>
      </c>
      <c r="K81" s="104">
        <v>188.63</v>
      </c>
      <c r="L81" s="104">
        <v>88.58</v>
      </c>
      <c r="M81" s="104">
        <v>112.08</v>
      </c>
      <c r="O81" s="104">
        <v>26.21</v>
      </c>
      <c r="P81" s="104">
        <v>36.15</v>
      </c>
      <c r="Q81" s="115">
        <v>4730</v>
      </c>
      <c r="R81" s="117">
        <f t="shared" si="9"/>
        <v>1356.05</v>
      </c>
    </row>
    <row r="82" spans="2:21" x14ac:dyDescent="0.3">
      <c r="B82" s="7"/>
      <c r="C82" s="144"/>
      <c r="D82" s="144"/>
      <c r="E82" s="12"/>
      <c r="F82" s="12"/>
      <c r="G82" s="14"/>
      <c r="H82" s="12"/>
      <c r="I82" s="12"/>
      <c r="J82" s="12"/>
      <c r="K82" s="12"/>
      <c r="L82" s="12"/>
      <c r="M82" s="12"/>
      <c r="N82" s="12"/>
      <c r="O82" s="12"/>
      <c r="P82" s="12"/>
      <c r="Q82" s="14"/>
      <c r="R82" s="26"/>
    </row>
    <row r="83" spans="2:21" x14ac:dyDescent="0.3">
      <c r="B83" s="10"/>
      <c r="C83" s="126"/>
      <c r="D83" s="127"/>
      <c r="E83" s="11"/>
      <c r="F83" s="12"/>
      <c r="G83" s="13"/>
      <c r="H83" s="11"/>
      <c r="I83" s="12"/>
      <c r="J83" s="12"/>
      <c r="K83" s="12"/>
      <c r="L83" s="12"/>
      <c r="M83" s="12"/>
      <c r="N83" s="12"/>
      <c r="O83" s="12"/>
      <c r="P83" s="12"/>
      <c r="Q83" s="14"/>
      <c r="R83" s="15"/>
    </row>
    <row r="84" spans="2:21" x14ac:dyDescent="0.3">
      <c r="B84" s="19"/>
      <c r="C84" s="126"/>
      <c r="D84" s="127"/>
      <c r="E84" s="11"/>
      <c r="F84" s="12"/>
      <c r="G84" s="13"/>
      <c r="H84" s="11"/>
      <c r="I84" s="12"/>
      <c r="J84" s="12"/>
      <c r="K84" s="12"/>
      <c r="L84" s="12"/>
      <c r="M84" s="12"/>
      <c r="N84" s="12"/>
      <c r="O84" s="12"/>
      <c r="P84" s="12"/>
      <c r="Q84" s="14"/>
      <c r="R84" s="15"/>
    </row>
    <row r="85" spans="2:21" x14ac:dyDescent="0.3">
      <c r="B85" s="20" t="s">
        <v>19</v>
      </c>
      <c r="C85" s="21"/>
      <c r="D85" s="21"/>
      <c r="E85" s="21"/>
      <c r="F85" s="12">
        <f>SUM(F78:F82)</f>
        <v>8126.17</v>
      </c>
      <c r="G85" s="21"/>
      <c r="H85" s="21"/>
      <c r="I85" s="12">
        <f>SUM(I78:I82)</f>
        <v>127.5</v>
      </c>
      <c r="J85" s="12">
        <f>SUM(J78:J82)</f>
        <v>8253.67</v>
      </c>
      <c r="K85" s="12">
        <f t="shared" ref="K85:O85" si="11">SUM(K78:K82)</f>
        <v>1580.75</v>
      </c>
      <c r="L85" s="12">
        <f t="shared" si="11"/>
        <v>407.73999999999995</v>
      </c>
      <c r="M85" s="12">
        <f t="shared" si="11"/>
        <v>199.35000000000002</v>
      </c>
      <c r="N85" s="12"/>
      <c r="O85" s="12">
        <f t="shared" si="11"/>
        <v>133.53</v>
      </c>
      <c r="P85" s="12">
        <f>SUM(P78:P82)</f>
        <v>128.79</v>
      </c>
      <c r="Q85" s="22"/>
      <c r="R85" s="15">
        <f>SUM(R78:R84)</f>
        <v>5803.5100000000011</v>
      </c>
    </row>
    <row r="86" spans="2:21" ht="7.5" customHeight="1" thickBot="1" x14ac:dyDescent="0.35">
      <c r="B86" s="23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5"/>
    </row>
    <row r="87" spans="2:21" ht="15" thickBot="1" x14ac:dyDescent="0.35"/>
    <row r="88" spans="2:21" ht="18" x14ac:dyDescent="0.35">
      <c r="B88" s="128" t="s">
        <v>0</v>
      </c>
      <c r="C88" s="129"/>
      <c r="D88" s="129"/>
      <c r="E88" s="129"/>
      <c r="F88" s="129"/>
      <c r="G88" s="129"/>
      <c r="H88" s="129"/>
      <c r="I88" s="129"/>
      <c r="J88" s="129"/>
      <c r="K88" s="129"/>
      <c r="L88" s="129"/>
      <c r="M88" s="129"/>
      <c r="N88" s="129"/>
      <c r="O88" s="129"/>
      <c r="P88" s="129"/>
      <c r="Q88" s="129"/>
      <c r="R88" s="130"/>
    </row>
    <row r="89" spans="2:21" ht="22.5" customHeight="1" x14ac:dyDescent="0.3">
      <c r="B89" s="2" t="s">
        <v>1</v>
      </c>
      <c r="C89" s="131">
        <f>C72+7</f>
        <v>44507</v>
      </c>
      <c r="D89" s="131"/>
      <c r="E89" s="131"/>
      <c r="F89" s="131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4"/>
    </row>
    <row r="90" spans="2:21" ht="22.5" customHeight="1" x14ac:dyDescent="0.3">
      <c r="B90" s="2" t="s">
        <v>2</v>
      </c>
      <c r="C90" s="132">
        <f>C89</f>
        <v>44507</v>
      </c>
      <c r="D90" s="132"/>
      <c r="E90" s="132"/>
      <c r="F90" s="132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4"/>
    </row>
    <row r="91" spans="2:21" ht="7.5" customHeight="1" x14ac:dyDescent="0.3">
      <c r="B91" s="5"/>
      <c r="R91" s="6"/>
    </row>
    <row r="92" spans="2:21" ht="15" customHeight="1" x14ac:dyDescent="0.3">
      <c r="B92" s="7"/>
      <c r="C92" s="123" t="s">
        <v>3</v>
      </c>
      <c r="D92" s="124"/>
      <c r="E92" s="124"/>
      <c r="F92" s="124"/>
      <c r="G92" s="124"/>
      <c r="H92" s="124"/>
      <c r="I92" s="124"/>
      <c r="J92" s="125"/>
      <c r="K92" s="123" t="s">
        <v>4</v>
      </c>
      <c r="L92" s="124"/>
      <c r="M92" s="124"/>
      <c r="N92" s="124"/>
      <c r="O92" s="124"/>
      <c r="P92" s="125"/>
      <c r="Q92" s="8"/>
      <c r="R92" s="9"/>
    </row>
    <row r="93" spans="2:21" x14ac:dyDescent="0.3">
      <c r="B93" s="133" t="s">
        <v>5</v>
      </c>
      <c r="C93" s="135" t="s">
        <v>6</v>
      </c>
      <c r="D93" s="136"/>
      <c r="E93" s="139" t="s">
        <v>7</v>
      </c>
      <c r="F93" s="139" t="s">
        <v>8</v>
      </c>
      <c r="G93" s="139" t="s">
        <v>9</v>
      </c>
      <c r="H93" s="139" t="s">
        <v>10</v>
      </c>
      <c r="I93" s="139" t="s">
        <v>11</v>
      </c>
      <c r="J93" s="139" t="s">
        <v>12</v>
      </c>
      <c r="K93" s="139" t="s">
        <v>13</v>
      </c>
      <c r="L93" s="139" t="s">
        <v>14</v>
      </c>
      <c r="M93" s="139" t="s">
        <v>15</v>
      </c>
      <c r="N93" s="139" t="s">
        <v>117</v>
      </c>
      <c r="O93" s="139" t="s">
        <v>118</v>
      </c>
      <c r="P93" s="139" t="s">
        <v>16</v>
      </c>
      <c r="Q93" s="141" t="s">
        <v>17</v>
      </c>
      <c r="R93" s="142" t="s">
        <v>18</v>
      </c>
    </row>
    <row r="94" spans="2:21" x14ac:dyDescent="0.3">
      <c r="B94" s="134"/>
      <c r="C94" s="137"/>
      <c r="D94" s="138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0"/>
      <c r="Q94" s="141"/>
      <c r="R94" s="143"/>
    </row>
    <row r="95" spans="2:21" x14ac:dyDescent="0.3">
      <c r="B95" s="10" t="s">
        <v>119</v>
      </c>
      <c r="C95" s="126">
        <v>40</v>
      </c>
      <c r="D95" s="127"/>
      <c r="E95" s="11">
        <v>14</v>
      </c>
      <c r="F95" s="12">
        <f>40*14</f>
        <v>560</v>
      </c>
      <c r="G95" s="13">
        <v>0</v>
      </c>
      <c r="H95" s="11">
        <f>14*1.5</f>
        <v>21</v>
      </c>
      <c r="I95" s="12">
        <f>G95*H95</f>
        <v>0</v>
      </c>
      <c r="J95" s="12">
        <f>F95+I95</f>
        <v>560</v>
      </c>
      <c r="K95" s="105">
        <v>53</v>
      </c>
      <c r="L95" s="105">
        <v>26.6</v>
      </c>
      <c r="M95" s="105">
        <v>34.72</v>
      </c>
      <c r="O95" s="105">
        <v>8.1199999999999992</v>
      </c>
      <c r="P95" s="105">
        <v>38</v>
      </c>
      <c r="Q95" s="14">
        <v>4731</v>
      </c>
      <c r="R95" s="117">
        <f t="shared" ref="R95:R98" si="12">J95-SUM(K95:P95)</f>
        <v>399.56</v>
      </c>
      <c r="U95" s="16"/>
    </row>
    <row r="96" spans="2:21" x14ac:dyDescent="0.3">
      <c r="B96" s="10" t="s">
        <v>43</v>
      </c>
      <c r="C96" s="126">
        <v>40</v>
      </c>
      <c r="D96" s="127"/>
      <c r="E96" s="17">
        <v>18</v>
      </c>
      <c r="F96" s="12">
        <f>40*14</f>
        <v>560</v>
      </c>
      <c r="G96" s="13">
        <v>5</v>
      </c>
      <c r="H96" s="11">
        <f>18*1.5</f>
        <v>27</v>
      </c>
      <c r="I96" s="12">
        <f>G96*H96</f>
        <v>135</v>
      </c>
      <c r="J96" s="12">
        <f>F96+I96</f>
        <v>695</v>
      </c>
      <c r="K96" s="105">
        <v>58</v>
      </c>
      <c r="L96" s="105">
        <v>41.04</v>
      </c>
      <c r="M96" s="105">
        <v>53.01</v>
      </c>
      <c r="O96" s="105">
        <v>12.4</v>
      </c>
      <c r="P96" s="105">
        <v>39.200000000000003</v>
      </c>
      <c r="Q96" s="115">
        <v>4732</v>
      </c>
      <c r="R96" s="117">
        <f t="shared" si="12"/>
        <v>491.35</v>
      </c>
      <c r="U96" s="16"/>
    </row>
    <row r="97" spans="2:21" ht="15" customHeight="1" x14ac:dyDescent="0.3">
      <c r="B97" s="10" t="s">
        <v>47</v>
      </c>
      <c r="C97" s="126" t="s">
        <v>136</v>
      </c>
      <c r="D97" s="127"/>
      <c r="E97" s="17" t="s">
        <v>136</v>
      </c>
      <c r="F97" s="12">
        <v>5038.47</v>
      </c>
      <c r="G97" s="13" t="s">
        <v>136</v>
      </c>
      <c r="H97" s="17" t="s">
        <v>136</v>
      </c>
      <c r="I97" s="18" t="s">
        <v>136</v>
      </c>
      <c r="J97" s="12">
        <f>262000.44/52</f>
        <v>5038.47</v>
      </c>
      <c r="K97" s="105">
        <v>1282.1199999999999</v>
      </c>
      <c r="L97" s="105">
        <v>251.92</v>
      </c>
      <c r="M97" s="105">
        <v>0</v>
      </c>
      <c r="O97" s="105">
        <v>86.91</v>
      </c>
      <c r="P97" s="105">
        <v>15</v>
      </c>
      <c r="Q97" s="115">
        <v>4733</v>
      </c>
      <c r="R97" s="117">
        <f t="shared" si="12"/>
        <v>3402.5200000000004</v>
      </c>
    </row>
    <row r="98" spans="2:21" x14ac:dyDescent="0.3">
      <c r="B98" s="10" t="s">
        <v>135</v>
      </c>
      <c r="C98" s="126" t="s">
        <v>136</v>
      </c>
      <c r="D98" s="127"/>
      <c r="E98" s="17" t="s">
        <v>136</v>
      </c>
      <c r="F98" s="12">
        <v>1807.7</v>
      </c>
      <c r="G98" s="13" t="s">
        <v>136</v>
      </c>
      <c r="H98" s="17" t="s">
        <v>136</v>
      </c>
      <c r="I98" s="18" t="s">
        <v>136</v>
      </c>
      <c r="J98" s="12">
        <f t="shared" ref="J98" si="13">94000.4/52</f>
        <v>1807.6999999999998</v>
      </c>
      <c r="K98" s="105">
        <v>188.63</v>
      </c>
      <c r="L98" s="105">
        <v>88.58</v>
      </c>
      <c r="M98" s="105">
        <v>112.08</v>
      </c>
      <c r="O98" s="105">
        <v>26.21</v>
      </c>
      <c r="P98" s="105">
        <v>36.15</v>
      </c>
      <c r="Q98" s="115">
        <v>4734</v>
      </c>
      <c r="R98" s="117">
        <f t="shared" si="12"/>
        <v>1356.05</v>
      </c>
    </row>
    <row r="99" spans="2:21" x14ac:dyDescent="0.3">
      <c r="B99" s="7"/>
      <c r="C99" s="144"/>
      <c r="D99" s="144"/>
      <c r="E99" s="12"/>
      <c r="F99" s="12"/>
      <c r="G99" s="14"/>
      <c r="H99" s="12"/>
      <c r="I99" s="12"/>
      <c r="J99" s="12"/>
      <c r="K99" s="12"/>
      <c r="L99" s="12"/>
      <c r="M99" s="12"/>
      <c r="N99" s="12"/>
      <c r="O99" s="12"/>
      <c r="P99" s="12"/>
      <c r="Q99" s="14"/>
      <c r="R99" s="26"/>
    </row>
    <row r="100" spans="2:21" x14ac:dyDescent="0.3">
      <c r="B100" s="10"/>
      <c r="C100" s="126"/>
      <c r="D100" s="127"/>
      <c r="E100" s="11"/>
      <c r="F100" s="12"/>
      <c r="G100" s="13"/>
      <c r="H100" s="11"/>
      <c r="I100" s="12"/>
      <c r="J100" s="12"/>
      <c r="K100" s="12"/>
      <c r="L100" s="12"/>
      <c r="M100" s="12"/>
      <c r="N100" s="12"/>
      <c r="O100" s="12"/>
      <c r="P100" s="12"/>
      <c r="Q100" s="14"/>
      <c r="R100" s="15"/>
    </row>
    <row r="101" spans="2:21" x14ac:dyDescent="0.3">
      <c r="B101" s="19"/>
      <c r="C101" s="126"/>
      <c r="D101" s="127"/>
      <c r="E101" s="11"/>
      <c r="F101" s="12"/>
      <c r="G101" s="13"/>
      <c r="H101" s="11"/>
      <c r="I101" s="12"/>
      <c r="J101" s="12"/>
      <c r="K101" s="12"/>
      <c r="L101" s="12"/>
      <c r="M101" s="12"/>
      <c r="N101" s="12"/>
      <c r="O101" s="12"/>
      <c r="P101" s="12"/>
      <c r="Q101" s="14"/>
      <c r="R101" s="15"/>
    </row>
    <row r="102" spans="2:21" x14ac:dyDescent="0.3">
      <c r="B102" s="20" t="s">
        <v>19</v>
      </c>
      <c r="C102" s="21"/>
      <c r="D102" s="21"/>
      <c r="E102" s="21"/>
      <c r="F102" s="12">
        <f>SUM(F95:F99)</f>
        <v>7966.17</v>
      </c>
      <c r="G102" s="21"/>
      <c r="H102" s="21"/>
      <c r="I102" s="12">
        <f>SUM(I95:I99)</f>
        <v>135</v>
      </c>
      <c r="J102" s="12">
        <f>SUM(J95:J99)</f>
        <v>8101.17</v>
      </c>
      <c r="K102" s="12">
        <f t="shared" ref="K102:O102" si="14">SUM(K95:K99)</f>
        <v>1581.75</v>
      </c>
      <c r="L102" s="12">
        <f t="shared" si="14"/>
        <v>408.14</v>
      </c>
      <c r="M102" s="12">
        <f t="shared" si="14"/>
        <v>199.81</v>
      </c>
      <c r="N102" s="12"/>
      <c r="O102" s="12">
        <f t="shared" si="14"/>
        <v>133.63999999999999</v>
      </c>
      <c r="P102" s="12">
        <f>SUM(P95:P99)</f>
        <v>128.35</v>
      </c>
      <c r="Q102" s="22"/>
      <c r="R102" s="15">
        <f>SUM(R95:R101)</f>
        <v>5649.4800000000005</v>
      </c>
    </row>
    <row r="103" spans="2:21" ht="7.5" customHeight="1" thickBot="1" x14ac:dyDescent="0.35">
      <c r="B103" s="23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5"/>
    </row>
    <row r="104" spans="2:21" ht="15" thickBot="1" x14ac:dyDescent="0.35"/>
    <row r="105" spans="2:21" ht="18" x14ac:dyDescent="0.35">
      <c r="B105" s="128" t="s">
        <v>0</v>
      </c>
      <c r="C105" s="129"/>
      <c r="D105" s="129"/>
      <c r="E105" s="129"/>
      <c r="F105" s="129"/>
      <c r="G105" s="129"/>
      <c r="H105" s="129"/>
      <c r="I105" s="129"/>
      <c r="J105" s="129"/>
      <c r="K105" s="129"/>
      <c r="L105" s="129"/>
      <c r="M105" s="129"/>
      <c r="N105" s="129"/>
      <c r="O105" s="129"/>
      <c r="P105" s="129"/>
      <c r="Q105" s="129"/>
      <c r="R105" s="130"/>
    </row>
    <row r="106" spans="2:21" ht="22.5" customHeight="1" x14ac:dyDescent="0.3">
      <c r="B106" s="2" t="s">
        <v>1</v>
      </c>
      <c r="C106" s="131">
        <f>C89+7</f>
        <v>44514</v>
      </c>
      <c r="D106" s="131"/>
      <c r="E106" s="131"/>
      <c r="F106" s="131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4"/>
    </row>
    <row r="107" spans="2:21" ht="22.5" customHeight="1" x14ac:dyDescent="0.3">
      <c r="B107" s="2" t="s">
        <v>2</v>
      </c>
      <c r="C107" s="132">
        <f>C106</f>
        <v>44514</v>
      </c>
      <c r="D107" s="132"/>
      <c r="E107" s="132"/>
      <c r="F107" s="132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4"/>
    </row>
    <row r="108" spans="2:21" ht="7.5" customHeight="1" x14ac:dyDescent="0.3">
      <c r="B108" s="5"/>
      <c r="R108" s="6"/>
    </row>
    <row r="109" spans="2:21" ht="15" customHeight="1" x14ac:dyDescent="0.3">
      <c r="B109" s="7"/>
      <c r="C109" s="123" t="s">
        <v>3</v>
      </c>
      <c r="D109" s="124"/>
      <c r="E109" s="124"/>
      <c r="F109" s="124"/>
      <c r="G109" s="124"/>
      <c r="H109" s="124"/>
      <c r="I109" s="124"/>
      <c r="J109" s="125"/>
      <c r="K109" s="123" t="s">
        <v>4</v>
      </c>
      <c r="L109" s="124"/>
      <c r="M109" s="124"/>
      <c r="N109" s="124"/>
      <c r="O109" s="124"/>
      <c r="P109" s="125"/>
      <c r="Q109" s="8"/>
      <c r="R109" s="9"/>
    </row>
    <row r="110" spans="2:21" x14ac:dyDescent="0.3">
      <c r="B110" s="133" t="s">
        <v>5</v>
      </c>
      <c r="C110" s="135" t="s">
        <v>6</v>
      </c>
      <c r="D110" s="136"/>
      <c r="E110" s="139" t="s">
        <v>7</v>
      </c>
      <c r="F110" s="139" t="s">
        <v>8</v>
      </c>
      <c r="G110" s="139" t="s">
        <v>9</v>
      </c>
      <c r="H110" s="139" t="s">
        <v>10</v>
      </c>
      <c r="I110" s="139" t="s">
        <v>11</v>
      </c>
      <c r="J110" s="139" t="s">
        <v>12</v>
      </c>
      <c r="K110" s="139" t="s">
        <v>13</v>
      </c>
      <c r="L110" s="139" t="s">
        <v>14</v>
      </c>
      <c r="M110" s="139" t="s">
        <v>15</v>
      </c>
      <c r="N110" s="139" t="s">
        <v>117</v>
      </c>
      <c r="O110" s="139" t="s">
        <v>118</v>
      </c>
      <c r="P110" s="139" t="s">
        <v>16</v>
      </c>
      <c r="Q110" s="141" t="s">
        <v>17</v>
      </c>
      <c r="R110" s="142" t="s">
        <v>18</v>
      </c>
    </row>
    <row r="111" spans="2:21" x14ac:dyDescent="0.3">
      <c r="B111" s="134"/>
      <c r="C111" s="137"/>
      <c r="D111" s="138"/>
      <c r="E111" s="140"/>
      <c r="F111" s="140"/>
      <c r="G111" s="140"/>
      <c r="H111" s="140"/>
      <c r="I111" s="140"/>
      <c r="J111" s="140"/>
      <c r="K111" s="140"/>
      <c r="L111" s="140"/>
      <c r="M111" s="140"/>
      <c r="N111" s="140"/>
      <c r="O111" s="140"/>
      <c r="P111" s="140"/>
      <c r="Q111" s="141"/>
      <c r="R111" s="143"/>
    </row>
    <row r="112" spans="2:21" x14ac:dyDescent="0.3">
      <c r="B112" s="10" t="s">
        <v>119</v>
      </c>
      <c r="C112" s="126">
        <v>39</v>
      </c>
      <c r="D112" s="127"/>
      <c r="E112" s="11">
        <v>14</v>
      </c>
      <c r="F112" s="12">
        <f>39*14</f>
        <v>546</v>
      </c>
      <c r="G112" s="13">
        <v>0</v>
      </c>
      <c r="H112" s="11">
        <f>21</f>
        <v>21</v>
      </c>
      <c r="I112" s="12">
        <f>21*0</f>
        <v>0</v>
      </c>
      <c r="J112" s="12">
        <f>F112+I112</f>
        <v>546</v>
      </c>
      <c r="K112" s="106">
        <v>52</v>
      </c>
      <c r="L112" s="106">
        <v>25.94</v>
      </c>
      <c r="M112" s="106">
        <v>33.85</v>
      </c>
      <c r="N112" s="106"/>
      <c r="O112" s="106">
        <v>7.92</v>
      </c>
      <c r="P112" s="106">
        <v>37.299999999999997</v>
      </c>
      <c r="Q112" s="14">
        <v>4735</v>
      </c>
      <c r="R112" s="117">
        <f t="shared" ref="R112:R115" si="15">J112-SUM(K112:P112)</f>
        <v>388.99</v>
      </c>
      <c r="U112" s="16"/>
    </row>
    <row r="113" spans="2:21" x14ac:dyDescent="0.3">
      <c r="B113" s="10" t="s">
        <v>43</v>
      </c>
      <c r="C113" s="126">
        <v>40</v>
      </c>
      <c r="D113" s="127"/>
      <c r="E113" s="17">
        <v>18</v>
      </c>
      <c r="F113" s="12">
        <f>40*18</f>
        <v>720</v>
      </c>
      <c r="G113" s="13">
        <v>0</v>
      </c>
      <c r="H113" s="11">
        <v>27</v>
      </c>
      <c r="I113" s="12">
        <f>21*0</f>
        <v>0</v>
      </c>
      <c r="J113" s="12">
        <f>F113+I113</f>
        <v>720</v>
      </c>
      <c r="K113" s="106">
        <v>39</v>
      </c>
      <c r="L113" s="106">
        <v>34.56</v>
      </c>
      <c r="M113" s="106">
        <v>44.64</v>
      </c>
      <c r="N113" s="106"/>
      <c r="O113" s="106">
        <v>10.44</v>
      </c>
      <c r="P113" s="106">
        <v>33.799999999999997</v>
      </c>
      <c r="Q113" s="115">
        <v>4736</v>
      </c>
      <c r="R113" s="117">
        <f t="shared" si="15"/>
        <v>557.55999999999995</v>
      </c>
      <c r="U113" s="16"/>
    </row>
    <row r="114" spans="2:21" ht="15" customHeight="1" x14ac:dyDescent="0.3">
      <c r="B114" s="10" t="s">
        <v>47</v>
      </c>
      <c r="C114" s="126" t="s">
        <v>136</v>
      </c>
      <c r="D114" s="127"/>
      <c r="E114" s="17" t="s">
        <v>136</v>
      </c>
      <c r="F114" s="12">
        <f>262000.44/52</f>
        <v>5038.47</v>
      </c>
      <c r="G114" s="13" t="s">
        <v>136</v>
      </c>
      <c r="H114" s="17" t="s">
        <v>136</v>
      </c>
      <c r="I114" s="18" t="s">
        <v>136</v>
      </c>
      <c r="J114" s="12">
        <f>262000.44/52</f>
        <v>5038.47</v>
      </c>
      <c r="K114" s="106">
        <v>1282.1199999999999</v>
      </c>
      <c r="L114" s="106">
        <v>251.92</v>
      </c>
      <c r="M114" s="106">
        <v>0</v>
      </c>
      <c r="N114" s="106"/>
      <c r="O114" s="106">
        <v>86.91</v>
      </c>
      <c r="P114" s="106">
        <v>15</v>
      </c>
      <c r="Q114" s="115">
        <v>4737</v>
      </c>
      <c r="R114" s="117">
        <f t="shared" si="15"/>
        <v>3402.5200000000004</v>
      </c>
    </row>
    <row r="115" spans="2:21" x14ac:dyDescent="0.3">
      <c r="B115" s="10" t="s">
        <v>135</v>
      </c>
      <c r="C115" s="126" t="s">
        <v>136</v>
      </c>
      <c r="D115" s="127"/>
      <c r="E115" s="17" t="s">
        <v>136</v>
      </c>
      <c r="F115" s="12">
        <f t="shared" ref="F115" si="16">94000.4/52</f>
        <v>1807.6999999999998</v>
      </c>
      <c r="G115" s="13" t="s">
        <v>136</v>
      </c>
      <c r="H115" s="17" t="s">
        <v>136</v>
      </c>
      <c r="I115" s="18" t="s">
        <v>136</v>
      </c>
      <c r="J115" s="12">
        <f t="shared" ref="J115" si="17">94000.4/52</f>
        <v>1807.6999999999998</v>
      </c>
      <c r="K115" s="106">
        <v>188.63</v>
      </c>
      <c r="L115" s="106">
        <v>88.58</v>
      </c>
      <c r="M115" s="106">
        <v>112.08</v>
      </c>
      <c r="N115" s="106"/>
      <c r="O115" s="106">
        <v>26.21</v>
      </c>
      <c r="P115" s="106">
        <v>36.15</v>
      </c>
      <c r="Q115" s="115">
        <v>4738</v>
      </c>
      <c r="R115" s="117">
        <f t="shared" si="15"/>
        <v>1356.05</v>
      </c>
    </row>
    <row r="116" spans="2:21" x14ac:dyDescent="0.3">
      <c r="B116" s="7"/>
      <c r="C116" s="144"/>
      <c r="D116" s="144"/>
      <c r="E116" s="12"/>
      <c r="F116" s="12"/>
      <c r="G116" s="14"/>
      <c r="H116" s="12"/>
      <c r="I116" s="12"/>
      <c r="J116" s="12"/>
      <c r="K116" s="12"/>
      <c r="L116" s="12"/>
      <c r="M116" s="12"/>
      <c r="N116" s="12"/>
      <c r="O116" s="12"/>
      <c r="P116" s="12"/>
      <c r="Q116" s="14"/>
      <c r="R116" s="26"/>
    </row>
    <row r="117" spans="2:21" x14ac:dyDescent="0.3">
      <c r="B117" s="10"/>
      <c r="C117" s="126"/>
      <c r="D117" s="127"/>
      <c r="E117" s="11"/>
      <c r="F117" s="12"/>
      <c r="G117" s="13"/>
      <c r="H117" s="11"/>
      <c r="I117" s="12"/>
      <c r="J117" s="12"/>
      <c r="K117" s="12"/>
      <c r="L117" s="12"/>
      <c r="M117" s="12"/>
      <c r="N117" s="12"/>
      <c r="O117" s="12"/>
      <c r="P117" s="12"/>
      <c r="Q117" s="14"/>
      <c r="R117" s="15"/>
    </row>
    <row r="118" spans="2:21" x14ac:dyDescent="0.3">
      <c r="B118" s="19"/>
      <c r="C118" s="126"/>
      <c r="D118" s="127"/>
      <c r="E118" s="11"/>
      <c r="F118" s="12"/>
      <c r="G118" s="13"/>
      <c r="H118" s="11"/>
      <c r="I118" s="12"/>
      <c r="J118" s="12"/>
      <c r="K118" s="12"/>
      <c r="L118" s="12"/>
      <c r="M118" s="12"/>
      <c r="N118" s="12"/>
      <c r="O118" s="12"/>
      <c r="P118" s="12"/>
      <c r="Q118" s="14"/>
      <c r="R118" s="15"/>
    </row>
    <row r="119" spans="2:21" x14ac:dyDescent="0.3">
      <c r="B119" s="20" t="s">
        <v>19</v>
      </c>
      <c r="C119" s="21"/>
      <c r="D119" s="21"/>
      <c r="E119" s="21"/>
      <c r="F119" s="12">
        <f>SUM(F112:F116)</f>
        <v>8112.17</v>
      </c>
      <c r="G119" s="21"/>
      <c r="H119" s="21"/>
      <c r="I119" s="12">
        <f>SUM(I112:I116)</f>
        <v>0</v>
      </c>
      <c r="J119" s="12">
        <f>SUM(J112:J116)</f>
        <v>8112.17</v>
      </c>
      <c r="K119" s="12">
        <f t="shared" ref="K119:P119" si="18">SUM(K112:K116)</f>
        <v>1561.75</v>
      </c>
      <c r="L119" s="12">
        <f t="shared" si="18"/>
        <v>400.99999999999994</v>
      </c>
      <c r="M119" s="12">
        <f t="shared" si="18"/>
        <v>190.57</v>
      </c>
      <c r="N119" s="12"/>
      <c r="O119" s="12">
        <f t="shared" si="18"/>
        <v>131.47999999999999</v>
      </c>
      <c r="P119" s="12">
        <f t="shared" si="18"/>
        <v>122.25</v>
      </c>
      <c r="Q119" s="22"/>
      <c r="R119" s="15">
        <f>SUM(R112:R118)</f>
        <v>5705.1200000000008</v>
      </c>
    </row>
    <row r="120" spans="2:21" ht="7.5" customHeight="1" thickBot="1" x14ac:dyDescent="0.35">
      <c r="B120" s="23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5"/>
    </row>
    <row r="121" spans="2:21" ht="15" thickBot="1" x14ac:dyDescent="0.35"/>
    <row r="122" spans="2:21" ht="18" x14ac:dyDescent="0.35">
      <c r="B122" s="128" t="s">
        <v>0</v>
      </c>
      <c r="C122" s="129"/>
      <c r="D122" s="129"/>
      <c r="E122" s="129"/>
      <c r="F122" s="129"/>
      <c r="G122" s="129"/>
      <c r="H122" s="129"/>
      <c r="I122" s="129"/>
      <c r="J122" s="129"/>
      <c r="K122" s="129"/>
      <c r="L122" s="129"/>
      <c r="M122" s="129"/>
      <c r="N122" s="129"/>
      <c r="O122" s="129"/>
      <c r="P122" s="129"/>
      <c r="Q122" s="129"/>
      <c r="R122" s="130"/>
    </row>
    <row r="123" spans="2:21" ht="22.5" customHeight="1" x14ac:dyDescent="0.3">
      <c r="B123" s="2" t="s">
        <v>1</v>
      </c>
      <c r="C123" s="131">
        <f>C106+7</f>
        <v>44521</v>
      </c>
      <c r="D123" s="131"/>
      <c r="E123" s="131"/>
      <c r="F123" s="131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4"/>
    </row>
    <row r="124" spans="2:21" ht="22.5" customHeight="1" x14ac:dyDescent="0.3">
      <c r="B124" s="2" t="s">
        <v>2</v>
      </c>
      <c r="C124" s="132">
        <f>C123</f>
        <v>44521</v>
      </c>
      <c r="D124" s="132"/>
      <c r="E124" s="132"/>
      <c r="F124" s="132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4"/>
    </row>
    <row r="125" spans="2:21" ht="7.5" customHeight="1" x14ac:dyDescent="0.3">
      <c r="B125" s="5"/>
      <c r="R125" s="6"/>
    </row>
    <row r="126" spans="2:21" ht="15" customHeight="1" x14ac:dyDescent="0.3">
      <c r="B126" s="7"/>
      <c r="C126" s="123" t="s">
        <v>3</v>
      </c>
      <c r="D126" s="124"/>
      <c r="E126" s="124"/>
      <c r="F126" s="124"/>
      <c r="G126" s="124"/>
      <c r="H126" s="124"/>
      <c r="I126" s="124"/>
      <c r="J126" s="125"/>
      <c r="K126" s="123" t="s">
        <v>4</v>
      </c>
      <c r="L126" s="124"/>
      <c r="M126" s="124"/>
      <c r="N126" s="124"/>
      <c r="O126" s="124"/>
      <c r="P126" s="125"/>
      <c r="Q126" s="8"/>
      <c r="R126" s="9"/>
    </row>
    <row r="127" spans="2:21" x14ac:dyDescent="0.3">
      <c r="B127" s="133" t="s">
        <v>5</v>
      </c>
      <c r="C127" s="135" t="s">
        <v>6</v>
      </c>
      <c r="D127" s="136"/>
      <c r="E127" s="139" t="s">
        <v>7</v>
      </c>
      <c r="F127" s="139" t="s">
        <v>8</v>
      </c>
      <c r="G127" s="139" t="s">
        <v>9</v>
      </c>
      <c r="H127" s="139" t="s">
        <v>10</v>
      </c>
      <c r="I127" s="139" t="s">
        <v>11</v>
      </c>
      <c r="J127" s="139" t="s">
        <v>12</v>
      </c>
      <c r="K127" s="139" t="s">
        <v>13</v>
      </c>
      <c r="L127" s="139" t="s">
        <v>14</v>
      </c>
      <c r="M127" s="139" t="s">
        <v>15</v>
      </c>
      <c r="N127" s="139" t="s">
        <v>117</v>
      </c>
      <c r="O127" s="139" t="s">
        <v>118</v>
      </c>
      <c r="P127" s="139" t="s">
        <v>16</v>
      </c>
      <c r="Q127" s="141" t="s">
        <v>17</v>
      </c>
      <c r="R127" s="142" t="s">
        <v>18</v>
      </c>
    </row>
    <row r="128" spans="2:21" x14ac:dyDescent="0.3">
      <c r="B128" s="134"/>
      <c r="C128" s="137"/>
      <c r="D128" s="138"/>
      <c r="E128" s="140"/>
      <c r="F128" s="140"/>
      <c r="G128" s="140"/>
      <c r="H128" s="140"/>
      <c r="I128" s="140"/>
      <c r="J128" s="140"/>
      <c r="K128" s="140"/>
      <c r="L128" s="140"/>
      <c r="M128" s="140"/>
      <c r="N128" s="140"/>
      <c r="O128" s="140"/>
      <c r="P128" s="140"/>
      <c r="Q128" s="141"/>
      <c r="R128" s="143"/>
    </row>
    <row r="129" spans="2:21" x14ac:dyDescent="0.3">
      <c r="B129" s="10" t="s">
        <v>119</v>
      </c>
      <c r="C129" s="126">
        <v>40</v>
      </c>
      <c r="D129" s="127"/>
      <c r="E129" s="11">
        <v>14</v>
      </c>
      <c r="F129" s="12">
        <f>40*14</f>
        <v>560</v>
      </c>
      <c r="G129" s="13">
        <v>1</v>
      </c>
      <c r="H129" s="11">
        <v>21</v>
      </c>
      <c r="I129" s="12">
        <f>21</f>
        <v>21</v>
      </c>
      <c r="J129" s="12">
        <f>F129+I129</f>
        <v>581</v>
      </c>
      <c r="K129" s="107">
        <v>56</v>
      </c>
      <c r="L129" s="107">
        <v>27.6</v>
      </c>
      <c r="M129" s="107">
        <v>36.020000000000003</v>
      </c>
      <c r="O129" s="107">
        <v>8.42</v>
      </c>
      <c r="P129" s="107">
        <v>39.049999999999997</v>
      </c>
      <c r="Q129" s="14">
        <v>4739</v>
      </c>
      <c r="R129" s="117">
        <f t="shared" ref="R129:R132" si="19">J129-SUM(K129:P129)</f>
        <v>413.91</v>
      </c>
      <c r="U129" s="16"/>
    </row>
    <row r="130" spans="2:21" x14ac:dyDescent="0.3">
      <c r="B130" s="10" t="s">
        <v>43</v>
      </c>
      <c r="C130" s="126">
        <v>34.5</v>
      </c>
      <c r="D130" s="127"/>
      <c r="E130" s="17">
        <v>18</v>
      </c>
      <c r="F130" s="12">
        <f>34.5*18</f>
        <v>621</v>
      </c>
      <c r="G130" s="13">
        <v>0</v>
      </c>
      <c r="H130" s="11">
        <v>27</v>
      </c>
      <c r="I130" s="12">
        <v>0</v>
      </c>
      <c r="J130" s="12">
        <f>F130+I130</f>
        <v>621</v>
      </c>
      <c r="K130" s="107">
        <v>28</v>
      </c>
      <c r="L130" s="107">
        <v>29.81</v>
      </c>
      <c r="M130" s="107">
        <v>38.5</v>
      </c>
      <c r="O130" s="107">
        <v>9</v>
      </c>
      <c r="P130" s="107">
        <v>29.84</v>
      </c>
      <c r="Q130" s="115">
        <v>4740</v>
      </c>
      <c r="R130" s="117">
        <f t="shared" si="19"/>
        <v>485.85</v>
      </c>
      <c r="U130" s="16"/>
    </row>
    <row r="131" spans="2:21" ht="15" customHeight="1" x14ac:dyDescent="0.3">
      <c r="B131" s="10" t="s">
        <v>47</v>
      </c>
      <c r="C131" s="126" t="s">
        <v>136</v>
      </c>
      <c r="D131" s="127"/>
      <c r="E131" s="17" t="s">
        <v>136</v>
      </c>
      <c r="F131" s="12">
        <f>262000.44/52</f>
        <v>5038.47</v>
      </c>
      <c r="G131" s="13" t="s">
        <v>136</v>
      </c>
      <c r="H131" s="17" t="s">
        <v>136</v>
      </c>
      <c r="I131" s="18" t="s">
        <v>136</v>
      </c>
      <c r="J131" s="12">
        <f>F131</f>
        <v>5038.47</v>
      </c>
      <c r="K131" s="107">
        <v>1282.1199999999999</v>
      </c>
      <c r="L131" s="107">
        <v>251.92</v>
      </c>
      <c r="M131" s="107">
        <v>0</v>
      </c>
      <c r="O131" s="107">
        <v>86.91</v>
      </c>
      <c r="P131" s="107">
        <v>15</v>
      </c>
      <c r="Q131" s="115">
        <v>4741</v>
      </c>
      <c r="R131" s="117">
        <f t="shared" si="19"/>
        <v>3402.5200000000004</v>
      </c>
    </row>
    <row r="132" spans="2:21" x14ac:dyDescent="0.3">
      <c r="B132" s="10" t="s">
        <v>135</v>
      </c>
      <c r="C132" s="126" t="s">
        <v>136</v>
      </c>
      <c r="D132" s="127"/>
      <c r="E132" s="17" t="s">
        <v>136</v>
      </c>
      <c r="F132" s="12">
        <f t="shared" ref="F132" si="20">94000.4/52</f>
        <v>1807.6999999999998</v>
      </c>
      <c r="G132" s="13" t="s">
        <v>136</v>
      </c>
      <c r="H132" s="17" t="s">
        <v>136</v>
      </c>
      <c r="I132" s="18" t="s">
        <v>136</v>
      </c>
      <c r="J132" s="12">
        <f>F132</f>
        <v>1807.6999999999998</v>
      </c>
      <c r="K132" s="107">
        <v>188.63</v>
      </c>
      <c r="L132" s="107">
        <v>88.58</v>
      </c>
      <c r="M132" s="107">
        <v>112.08</v>
      </c>
      <c r="O132" s="107">
        <v>26.21</v>
      </c>
      <c r="P132" s="107">
        <v>36.15</v>
      </c>
      <c r="Q132" s="115">
        <v>4742</v>
      </c>
      <c r="R132" s="117">
        <f t="shared" si="19"/>
        <v>1356.05</v>
      </c>
    </row>
    <row r="133" spans="2:21" x14ac:dyDescent="0.3">
      <c r="B133" s="7"/>
      <c r="C133" s="144"/>
      <c r="D133" s="144"/>
      <c r="E133" s="12"/>
      <c r="F133" s="12"/>
      <c r="G133" s="14"/>
      <c r="H133" s="12"/>
      <c r="I133" s="12"/>
      <c r="J133" s="12"/>
      <c r="K133" s="12"/>
      <c r="L133" s="12"/>
      <c r="M133" s="12"/>
      <c r="N133" s="12"/>
      <c r="O133" s="12"/>
      <c r="P133" s="12"/>
      <c r="Q133" s="14"/>
      <c r="R133" s="26"/>
    </row>
    <row r="134" spans="2:21" x14ac:dyDescent="0.3">
      <c r="B134" s="10"/>
      <c r="C134" s="126"/>
      <c r="D134" s="127"/>
      <c r="E134" s="11"/>
      <c r="F134" s="12"/>
      <c r="G134" s="13"/>
      <c r="H134" s="11"/>
      <c r="I134" s="12"/>
      <c r="J134" s="12"/>
      <c r="K134" s="12"/>
      <c r="L134" s="12"/>
      <c r="M134" s="12"/>
      <c r="N134" s="12"/>
      <c r="O134" s="12"/>
      <c r="P134" s="12"/>
      <c r="Q134" s="14"/>
      <c r="R134" s="15"/>
    </row>
    <row r="135" spans="2:21" x14ac:dyDescent="0.3">
      <c r="B135" s="19"/>
      <c r="C135" s="126"/>
      <c r="D135" s="127"/>
      <c r="E135" s="11"/>
      <c r="F135" s="12"/>
      <c r="G135" s="13"/>
      <c r="H135" s="11"/>
      <c r="I135" s="12"/>
      <c r="J135" s="12"/>
      <c r="K135" s="12"/>
      <c r="L135" s="12"/>
      <c r="M135" s="12"/>
      <c r="N135" s="12"/>
      <c r="O135" s="12"/>
      <c r="P135" s="12"/>
      <c r="Q135" s="14"/>
      <c r="R135" s="15"/>
    </row>
    <row r="136" spans="2:21" x14ac:dyDescent="0.3">
      <c r="B136" s="20" t="s">
        <v>19</v>
      </c>
      <c r="C136" s="21"/>
      <c r="D136" s="21"/>
      <c r="E136" s="21"/>
      <c r="F136" s="12">
        <f>SUM(F129:F133)</f>
        <v>8027.17</v>
      </c>
      <c r="G136" s="21"/>
      <c r="H136" s="21"/>
      <c r="I136" s="12">
        <f>SUM(I129:I133)</f>
        <v>21</v>
      </c>
      <c r="J136" s="12">
        <f>SUM(J129:J133)</f>
        <v>8048.17</v>
      </c>
      <c r="K136" s="12">
        <f t="shared" ref="K136:O136" si="21">SUM(K129:K133)</f>
        <v>1554.75</v>
      </c>
      <c r="L136" s="12">
        <f t="shared" si="21"/>
        <v>397.90999999999997</v>
      </c>
      <c r="M136" s="12">
        <f t="shared" si="21"/>
        <v>186.60000000000002</v>
      </c>
      <c r="N136" s="12"/>
      <c r="O136" s="12">
        <f t="shared" si="21"/>
        <v>130.54</v>
      </c>
      <c r="P136" s="12">
        <f>SUM(P129:P133)</f>
        <v>120.03999999999999</v>
      </c>
      <c r="Q136" s="22"/>
      <c r="R136" s="15">
        <f>SUM(R129:R135)</f>
        <v>5658.3300000000008</v>
      </c>
    </row>
    <row r="137" spans="2:21" ht="7.5" customHeight="1" thickBot="1" x14ac:dyDescent="0.35">
      <c r="B137" s="23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5"/>
    </row>
    <row r="138" spans="2:21" ht="15" thickBot="1" x14ac:dyDescent="0.35"/>
    <row r="139" spans="2:21" ht="18" x14ac:dyDescent="0.35">
      <c r="B139" s="128" t="s">
        <v>0</v>
      </c>
      <c r="C139" s="129"/>
      <c r="D139" s="129"/>
      <c r="E139" s="129"/>
      <c r="F139" s="129"/>
      <c r="G139" s="129"/>
      <c r="H139" s="129"/>
      <c r="I139" s="129"/>
      <c r="J139" s="129"/>
      <c r="K139" s="129"/>
      <c r="L139" s="129"/>
      <c r="M139" s="129"/>
      <c r="N139" s="129"/>
      <c r="O139" s="129"/>
      <c r="P139" s="129"/>
      <c r="Q139" s="129"/>
      <c r="R139" s="130"/>
    </row>
    <row r="140" spans="2:21" ht="22.5" customHeight="1" x14ac:dyDescent="0.3">
      <c r="B140" s="2" t="s">
        <v>1</v>
      </c>
      <c r="C140" s="131">
        <f>C123+7</f>
        <v>44528</v>
      </c>
      <c r="D140" s="131"/>
      <c r="E140" s="131"/>
      <c r="F140" s="131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4"/>
    </row>
    <row r="141" spans="2:21" ht="22.5" customHeight="1" x14ac:dyDescent="0.3">
      <c r="B141" s="2" t="s">
        <v>2</v>
      </c>
      <c r="C141" s="132">
        <f>C140</f>
        <v>44528</v>
      </c>
      <c r="D141" s="132"/>
      <c r="E141" s="132"/>
      <c r="F141" s="132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4"/>
    </row>
    <row r="142" spans="2:21" ht="7.5" customHeight="1" x14ac:dyDescent="0.3">
      <c r="B142" s="5"/>
      <c r="R142" s="6"/>
    </row>
    <row r="143" spans="2:21" ht="15" customHeight="1" x14ac:dyDescent="0.3">
      <c r="B143" s="7"/>
      <c r="C143" s="123" t="s">
        <v>3</v>
      </c>
      <c r="D143" s="124"/>
      <c r="E143" s="124"/>
      <c r="F143" s="124"/>
      <c r="G143" s="124"/>
      <c r="H143" s="124"/>
      <c r="I143" s="124"/>
      <c r="J143" s="125"/>
      <c r="K143" s="123" t="s">
        <v>4</v>
      </c>
      <c r="L143" s="124"/>
      <c r="M143" s="124"/>
      <c r="N143" s="124"/>
      <c r="O143" s="124"/>
      <c r="P143" s="125"/>
      <c r="Q143" s="8"/>
      <c r="R143" s="9"/>
    </row>
    <row r="144" spans="2:21" x14ac:dyDescent="0.3">
      <c r="B144" s="133" t="s">
        <v>5</v>
      </c>
      <c r="C144" s="135" t="s">
        <v>6</v>
      </c>
      <c r="D144" s="136"/>
      <c r="E144" s="139" t="s">
        <v>7</v>
      </c>
      <c r="F144" s="139" t="s">
        <v>8</v>
      </c>
      <c r="G144" s="139" t="s">
        <v>9</v>
      </c>
      <c r="H144" s="139" t="s">
        <v>10</v>
      </c>
      <c r="I144" s="139" t="s">
        <v>11</v>
      </c>
      <c r="J144" s="139" t="s">
        <v>12</v>
      </c>
      <c r="K144" s="139" t="s">
        <v>13</v>
      </c>
      <c r="L144" s="139" t="s">
        <v>14</v>
      </c>
      <c r="M144" s="139" t="s">
        <v>15</v>
      </c>
      <c r="N144" s="139" t="s">
        <v>117</v>
      </c>
      <c r="O144" s="139" t="s">
        <v>118</v>
      </c>
      <c r="P144" s="139" t="s">
        <v>16</v>
      </c>
      <c r="Q144" s="141" t="s">
        <v>17</v>
      </c>
      <c r="R144" s="142" t="s">
        <v>18</v>
      </c>
    </row>
    <row r="145" spans="2:21" x14ac:dyDescent="0.3">
      <c r="B145" s="134"/>
      <c r="C145" s="137"/>
      <c r="D145" s="138"/>
      <c r="E145" s="140"/>
      <c r="F145" s="140"/>
      <c r="G145" s="140"/>
      <c r="H145" s="140"/>
      <c r="I145" s="140"/>
      <c r="J145" s="140"/>
      <c r="K145" s="140"/>
      <c r="L145" s="140"/>
      <c r="M145" s="140"/>
      <c r="N145" s="140"/>
      <c r="O145" s="140"/>
      <c r="P145" s="140"/>
      <c r="Q145" s="141"/>
      <c r="R145" s="143"/>
    </row>
    <row r="146" spans="2:21" x14ac:dyDescent="0.3">
      <c r="B146" s="10" t="s">
        <v>119</v>
      </c>
      <c r="C146" s="126">
        <v>0</v>
      </c>
      <c r="D146" s="127"/>
      <c r="E146" s="17">
        <v>14</v>
      </c>
      <c r="F146" s="12">
        <f>14*0</f>
        <v>0</v>
      </c>
      <c r="G146" s="13">
        <v>0</v>
      </c>
      <c r="H146" s="11">
        <v>21</v>
      </c>
      <c r="I146" s="12">
        <f>21*0</f>
        <v>0</v>
      </c>
      <c r="J146" s="12">
        <f>0</f>
        <v>0</v>
      </c>
      <c r="Q146" s="14"/>
      <c r="R146" s="117"/>
      <c r="U146" s="16"/>
    </row>
    <row r="147" spans="2:21" x14ac:dyDescent="0.3">
      <c r="B147" s="10" t="s">
        <v>43</v>
      </c>
      <c r="C147" s="126">
        <v>40</v>
      </c>
      <c r="D147" s="127"/>
      <c r="E147" s="17">
        <v>18</v>
      </c>
      <c r="F147" s="12">
        <f>18*40</f>
        <v>720</v>
      </c>
      <c r="G147" s="13">
        <v>0</v>
      </c>
      <c r="H147" s="17">
        <v>27</v>
      </c>
      <c r="I147" s="12">
        <f>21*0</f>
        <v>0</v>
      </c>
      <c r="J147" s="12">
        <v>720</v>
      </c>
      <c r="K147" s="108">
        <v>39</v>
      </c>
      <c r="L147" s="108">
        <v>34.56</v>
      </c>
      <c r="M147" s="108">
        <v>44.64</v>
      </c>
      <c r="O147" s="108">
        <v>10.44</v>
      </c>
      <c r="P147" s="108">
        <v>33.799999999999997</v>
      </c>
      <c r="Q147" s="115">
        <v>4743</v>
      </c>
      <c r="R147" s="117">
        <f t="shared" ref="R147:R149" si="22">J147-SUM(K147:P147)</f>
        <v>557.55999999999995</v>
      </c>
      <c r="T147" s="16"/>
      <c r="U147" s="16"/>
    </row>
    <row r="148" spans="2:21" x14ac:dyDescent="0.3">
      <c r="B148" s="10" t="s">
        <v>47</v>
      </c>
      <c r="C148" s="126" t="s">
        <v>136</v>
      </c>
      <c r="D148" s="127"/>
      <c r="E148" s="17" t="s">
        <v>136</v>
      </c>
      <c r="F148" s="12">
        <v>5038.47</v>
      </c>
      <c r="G148" s="13" t="s">
        <v>136</v>
      </c>
      <c r="H148" s="17" t="s">
        <v>136</v>
      </c>
      <c r="I148" s="18" t="s">
        <v>136</v>
      </c>
      <c r="J148" s="12">
        <v>5038.47</v>
      </c>
      <c r="K148" s="108">
        <v>1282.1199999999999</v>
      </c>
      <c r="L148" s="108">
        <v>251.92</v>
      </c>
      <c r="M148" s="108">
        <v>0</v>
      </c>
      <c r="O148" s="108">
        <v>86.91</v>
      </c>
      <c r="P148" s="108">
        <v>15</v>
      </c>
      <c r="Q148" s="115">
        <v>4744</v>
      </c>
      <c r="R148" s="117">
        <f t="shared" si="22"/>
        <v>3402.5200000000004</v>
      </c>
    </row>
    <row r="149" spans="2:21" x14ac:dyDescent="0.3">
      <c r="B149" s="10" t="s">
        <v>135</v>
      </c>
      <c r="C149" s="126" t="s">
        <v>136</v>
      </c>
      <c r="D149" s="127"/>
      <c r="E149" s="17" t="s">
        <v>136</v>
      </c>
      <c r="F149" s="12">
        <v>1807.7</v>
      </c>
      <c r="G149" s="13" t="s">
        <v>136</v>
      </c>
      <c r="H149" s="17" t="s">
        <v>136</v>
      </c>
      <c r="I149" s="18" t="s">
        <v>136</v>
      </c>
      <c r="J149" s="12">
        <v>1807.7</v>
      </c>
      <c r="K149" s="108">
        <v>188.63</v>
      </c>
      <c r="L149" s="108">
        <v>88.58</v>
      </c>
      <c r="M149" s="108">
        <v>112.08</v>
      </c>
      <c r="O149" s="108">
        <v>26.21</v>
      </c>
      <c r="P149" s="108">
        <v>36.15</v>
      </c>
      <c r="Q149" s="115">
        <v>4745</v>
      </c>
      <c r="R149" s="117">
        <f t="shared" si="22"/>
        <v>1356.0500000000002</v>
      </c>
    </row>
    <row r="150" spans="2:21" x14ac:dyDescent="0.3">
      <c r="B150" s="7"/>
      <c r="C150" s="144"/>
      <c r="D150" s="144"/>
      <c r="E150" s="12"/>
      <c r="G150" s="14"/>
      <c r="H150" s="12"/>
      <c r="I150" s="12"/>
      <c r="J150" s="12"/>
      <c r="K150" s="12"/>
      <c r="L150" s="12"/>
      <c r="M150" s="12"/>
      <c r="N150" s="12"/>
      <c r="O150" s="12"/>
      <c r="P150" s="12"/>
      <c r="Q150" s="14"/>
      <c r="R150" s="26"/>
    </row>
    <row r="151" spans="2:21" x14ac:dyDescent="0.3">
      <c r="B151" s="10"/>
      <c r="C151" s="126"/>
      <c r="D151" s="127"/>
      <c r="E151" s="11"/>
      <c r="F151" s="12"/>
      <c r="G151" s="13"/>
      <c r="H151" s="11"/>
      <c r="I151" s="12"/>
      <c r="J151" s="12"/>
      <c r="K151" s="12"/>
      <c r="L151" s="12"/>
      <c r="M151" s="12"/>
      <c r="N151" s="12"/>
      <c r="O151" s="12"/>
      <c r="P151" s="12"/>
      <c r="Q151" s="14"/>
      <c r="R151" s="15"/>
    </row>
    <row r="152" spans="2:21" x14ac:dyDescent="0.3">
      <c r="B152" s="19"/>
      <c r="C152" s="126"/>
      <c r="D152" s="127"/>
      <c r="E152" s="11"/>
      <c r="F152" s="12"/>
      <c r="G152" s="13"/>
      <c r="H152" s="11"/>
      <c r="I152" s="12"/>
      <c r="J152" s="12"/>
      <c r="K152" s="12"/>
      <c r="L152" s="12"/>
      <c r="M152" s="12"/>
      <c r="N152" s="12"/>
      <c r="O152" s="12"/>
      <c r="P152" s="12"/>
      <c r="Q152" s="14"/>
      <c r="R152" s="15"/>
    </row>
    <row r="153" spans="2:21" x14ac:dyDescent="0.3">
      <c r="B153" s="20" t="s">
        <v>19</v>
      </c>
      <c r="C153" s="21"/>
      <c r="D153" s="21"/>
      <c r="E153" s="21"/>
      <c r="F153" s="12">
        <f>SUM(F146:F149)</f>
        <v>7566.17</v>
      </c>
      <c r="G153" s="21"/>
      <c r="H153" s="21"/>
      <c r="I153" s="12">
        <f>SUM(I146:I150)</f>
        <v>0</v>
      </c>
      <c r="J153" s="12">
        <f>SUM(J146:J150)</f>
        <v>7566.17</v>
      </c>
      <c r="K153" s="12">
        <f>SUM(K147:K150)</f>
        <v>1509.75</v>
      </c>
      <c r="L153" s="12">
        <f>SUM(L147:L150)</f>
        <v>375.06</v>
      </c>
      <c r="M153" s="12">
        <f>SUM(M147:M150)</f>
        <v>156.72</v>
      </c>
      <c r="N153" s="12"/>
      <c r="O153" s="12">
        <f>SUM(O147:O150)</f>
        <v>123.56</v>
      </c>
      <c r="P153" s="12">
        <f>SUM(P147:P150)</f>
        <v>84.949999999999989</v>
      </c>
      <c r="Q153" s="22"/>
      <c r="R153" s="15">
        <f>SUM(R146:R152)</f>
        <v>5316.130000000001</v>
      </c>
    </row>
    <row r="154" spans="2:21" ht="7.5" customHeight="1" thickBot="1" x14ac:dyDescent="0.35">
      <c r="B154" s="23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5"/>
    </row>
    <row r="155" spans="2:21" ht="15" thickBot="1" x14ac:dyDescent="0.35"/>
    <row r="156" spans="2:21" ht="18" x14ac:dyDescent="0.35">
      <c r="B156" s="128" t="s">
        <v>0</v>
      </c>
      <c r="C156" s="129"/>
      <c r="D156" s="129"/>
      <c r="E156" s="129"/>
      <c r="F156" s="129"/>
      <c r="G156" s="129"/>
      <c r="H156" s="129"/>
      <c r="I156" s="129"/>
      <c r="J156" s="129"/>
      <c r="K156" s="129"/>
      <c r="L156" s="129"/>
      <c r="M156" s="129"/>
      <c r="N156" s="129"/>
      <c r="O156" s="129"/>
      <c r="P156" s="129"/>
      <c r="Q156" s="129"/>
      <c r="R156" s="130"/>
    </row>
    <row r="157" spans="2:21" ht="22.5" customHeight="1" x14ac:dyDescent="0.3">
      <c r="B157" s="2" t="s">
        <v>1</v>
      </c>
      <c r="C157" s="131">
        <f>C140+7</f>
        <v>44535</v>
      </c>
      <c r="D157" s="131"/>
      <c r="E157" s="131"/>
      <c r="F157" s="131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4"/>
    </row>
    <row r="158" spans="2:21" ht="22.5" customHeight="1" x14ac:dyDescent="0.3">
      <c r="B158" s="2" t="s">
        <v>2</v>
      </c>
      <c r="C158" s="132">
        <f>C157</f>
        <v>44535</v>
      </c>
      <c r="D158" s="132"/>
      <c r="E158" s="132"/>
      <c r="F158" s="132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4"/>
    </row>
    <row r="159" spans="2:21" ht="7.5" customHeight="1" x14ac:dyDescent="0.3">
      <c r="B159" s="5"/>
      <c r="R159" s="6"/>
    </row>
    <row r="160" spans="2:21" ht="15" customHeight="1" x14ac:dyDescent="0.3">
      <c r="B160" s="7"/>
      <c r="C160" s="123" t="s">
        <v>3</v>
      </c>
      <c r="D160" s="124"/>
      <c r="E160" s="124"/>
      <c r="F160" s="124"/>
      <c r="G160" s="124"/>
      <c r="H160" s="124"/>
      <c r="I160" s="124"/>
      <c r="J160" s="125"/>
      <c r="K160" s="123" t="s">
        <v>4</v>
      </c>
      <c r="L160" s="124"/>
      <c r="M160" s="124"/>
      <c r="N160" s="124"/>
      <c r="O160" s="124"/>
      <c r="P160" s="125"/>
      <c r="Q160" s="8"/>
      <c r="R160" s="9"/>
    </row>
    <row r="161" spans="2:21" x14ac:dyDescent="0.3">
      <c r="B161" s="133" t="s">
        <v>5</v>
      </c>
      <c r="C161" s="135" t="s">
        <v>6</v>
      </c>
      <c r="D161" s="136"/>
      <c r="E161" s="139" t="s">
        <v>7</v>
      </c>
      <c r="F161" s="139" t="s">
        <v>8</v>
      </c>
      <c r="G161" s="139" t="s">
        <v>9</v>
      </c>
      <c r="H161" s="139" t="s">
        <v>10</v>
      </c>
      <c r="I161" s="139" t="s">
        <v>11</v>
      </c>
      <c r="J161" s="139" t="s">
        <v>12</v>
      </c>
      <c r="K161" s="139" t="s">
        <v>13</v>
      </c>
      <c r="L161" s="139" t="s">
        <v>14</v>
      </c>
      <c r="M161" s="139" t="s">
        <v>15</v>
      </c>
      <c r="N161" s="139" t="s">
        <v>117</v>
      </c>
      <c r="O161" s="139" t="s">
        <v>118</v>
      </c>
      <c r="P161" s="139" t="s">
        <v>16</v>
      </c>
      <c r="Q161" s="141" t="s">
        <v>17</v>
      </c>
      <c r="R161" s="142" t="s">
        <v>18</v>
      </c>
    </row>
    <row r="162" spans="2:21" x14ac:dyDescent="0.3">
      <c r="B162" s="134"/>
      <c r="C162" s="137"/>
      <c r="D162" s="138"/>
      <c r="E162" s="140"/>
      <c r="F162" s="140"/>
      <c r="G162" s="140"/>
      <c r="H162" s="140"/>
      <c r="I162" s="140"/>
      <c r="J162" s="140"/>
      <c r="K162" s="140"/>
      <c r="L162" s="140"/>
      <c r="M162" s="140"/>
      <c r="N162" s="140"/>
      <c r="O162" s="140"/>
      <c r="P162" s="140"/>
      <c r="Q162" s="141"/>
      <c r="R162" s="143"/>
    </row>
    <row r="163" spans="2:21" x14ac:dyDescent="0.3">
      <c r="B163" s="10" t="s">
        <v>119</v>
      </c>
      <c r="C163" s="126">
        <v>0</v>
      </c>
      <c r="D163" s="127"/>
      <c r="E163" s="17">
        <v>14</v>
      </c>
      <c r="F163" s="12">
        <f>0</f>
        <v>0</v>
      </c>
      <c r="G163" s="13">
        <v>0</v>
      </c>
      <c r="H163" s="11">
        <v>21</v>
      </c>
      <c r="I163" s="12">
        <v>0</v>
      </c>
      <c r="J163" s="12">
        <f>0</f>
        <v>0</v>
      </c>
      <c r="Q163" s="110"/>
      <c r="R163" s="117"/>
      <c r="S163" s="109"/>
      <c r="U163" s="16"/>
    </row>
    <row r="164" spans="2:21" ht="15" customHeight="1" x14ac:dyDescent="0.3">
      <c r="B164" s="10" t="s">
        <v>43</v>
      </c>
      <c r="C164" s="126">
        <v>40</v>
      </c>
      <c r="D164" s="127"/>
      <c r="E164" s="17">
        <v>18</v>
      </c>
      <c r="F164" s="12">
        <f>40*18</f>
        <v>720</v>
      </c>
      <c r="G164" s="13">
        <v>1</v>
      </c>
      <c r="H164" s="17">
        <v>27</v>
      </c>
      <c r="I164" s="18">
        <f>27</f>
        <v>27</v>
      </c>
      <c r="J164" s="12">
        <f>720+27</f>
        <v>747</v>
      </c>
      <c r="K164" s="111">
        <v>42</v>
      </c>
      <c r="L164" s="111">
        <v>35.86</v>
      </c>
      <c r="M164" s="111">
        <v>46.31</v>
      </c>
      <c r="O164" s="111">
        <v>10.83</v>
      </c>
      <c r="P164" s="111">
        <v>34.880000000000003</v>
      </c>
      <c r="Q164" s="115">
        <v>4746</v>
      </c>
      <c r="R164" s="117">
        <f t="shared" ref="R164:R166" si="23">J164-SUM(K164:P164)</f>
        <v>577.12</v>
      </c>
      <c r="S164" s="109"/>
      <c r="U164" s="16"/>
    </row>
    <row r="165" spans="2:21" x14ac:dyDescent="0.3">
      <c r="B165" s="10" t="s">
        <v>47</v>
      </c>
      <c r="C165" s="126" t="s">
        <v>136</v>
      </c>
      <c r="D165" s="127"/>
      <c r="E165" s="17" t="s">
        <v>136</v>
      </c>
      <c r="F165" s="12">
        <v>5038.47</v>
      </c>
      <c r="G165" s="13" t="s">
        <v>136</v>
      </c>
      <c r="H165" s="17" t="s">
        <v>136</v>
      </c>
      <c r="I165" s="18" t="s">
        <v>136</v>
      </c>
      <c r="J165" s="12">
        <f>5038.47</f>
        <v>5038.47</v>
      </c>
      <c r="K165" s="111">
        <v>1282.1199999999999</v>
      </c>
      <c r="L165" s="111">
        <v>251.92</v>
      </c>
      <c r="M165" s="111">
        <v>0</v>
      </c>
      <c r="O165" s="111">
        <v>86.91</v>
      </c>
      <c r="P165" s="111">
        <v>15</v>
      </c>
      <c r="Q165" s="115">
        <v>4747</v>
      </c>
      <c r="R165" s="117">
        <f t="shared" si="23"/>
        <v>3402.5200000000004</v>
      </c>
      <c r="S165" s="109"/>
    </row>
    <row r="166" spans="2:21" x14ac:dyDescent="0.3">
      <c r="B166" s="10" t="s">
        <v>135</v>
      </c>
      <c r="C166" s="126" t="s">
        <v>136</v>
      </c>
      <c r="D166" s="127"/>
      <c r="E166" s="17" t="s">
        <v>136</v>
      </c>
      <c r="F166" s="12">
        <v>1807.7</v>
      </c>
      <c r="G166" s="13" t="s">
        <v>136</v>
      </c>
      <c r="H166" s="17" t="s">
        <v>136</v>
      </c>
      <c r="I166" s="18" t="s">
        <v>136</v>
      </c>
      <c r="J166" s="12">
        <f>1807.7</f>
        <v>1807.7</v>
      </c>
      <c r="K166" s="111">
        <v>188.63</v>
      </c>
      <c r="L166" s="111">
        <v>88.58</v>
      </c>
      <c r="M166" s="111">
        <v>112.08</v>
      </c>
      <c r="O166" s="111">
        <v>26.21</v>
      </c>
      <c r="P166" s="111">
        <v>36.15</v>
      </c>
      <c r="Q166" s="115">
        <v>4748</v>
      </c>
      <c r="R166" s="117">
        <f t="shared" si="23"/>
        <v>1356.0500000000002</v>
      </c>
    </row>
    <row r="167" spans="2:21" x14ac:dyDescent="0.3">
      <c r="B167" s="7"/>
      <c r="C167" s="144"/>
      <c r="D167" s="144"/>
      <c r="E167" s="12"/>
      <c r="F167" s="12"/>
      <c r="G167" s="14"/>
      <c r="H167" s="12"/>
      <c r="I167" s="12"/>
      <c r="J167" s="12"/>
      <c r="K167" s="12"/>
      <c r="L167" s="12"/>
      <c r="M167" s="12"/>
      <c r="N167" s="12"/>
      <c r="O167" s="12"/>
      <c r="P167" s="12"/>
      <c r="Q167" s="14"/>
      <c r="R167" s="26"/>
    </row>
    <row r="168" spans="2:21" x14ac:dyDescent="0.3">
      <c r="B168" s="10"/>
      <c r="C168" s="126"/>
      <c r="D168" s="127"/>
      <c r="E168" s="11"/>
      <c r="F168" s="12"/>
      <c r="G168" s="13"/>
      <c r="H168" s="11"/>
      <c r="I168" s="12"/>
      <c r="J168" s="12"/>
      <c r="K168" s="12"/>
      <c r="L168" s="12"/>
      <c r="M168" s="12"/>
      <c r="N168" s="12"/>
      <c r="O168" s="12"/>
      <c r="P168" s="12"/>
      <c r="Q168" s="14"/>
      <c r="R168" s="15"/>
    </row>
    <row r="169" spans="2:21" x14ac:dyDescent="0.3">
      <c r="B169" s="19"/>
      <c r="C169" s="126"/>
      <c r="D169" s="127"/>
      <c r="E169" s="11"/>
      <c r="F169" s="12"/>
      <c r="G169" s="13"/>
      <c r="H169" s="11"/>
      <c r="I169" s="12"/>
      <c r="J169" s="12"/>
      <c r="K169" s="12"/>
      <c r="L169" s="12"/>
      <c r="M169" s="12"/>
      <c r="N169" s="12"/>
      <c r="O169" s="12"/>
      <c r="P169" s="12"/>
      <c r="Q169" s="14"/>
      <c r="R169" s="15"/>
    </row>
    <row r="170" spans="2:21" x14ac:dyDescent="0.3">
      <c r="B170" s="20" t="s">
        <v>19</v>
      </c>
      <c r="C170" s="21"/>
      <c r="D170" s="21"/>
      <c r="E170" s="21"/>
      <c r="F170" s="12">
        <f>SUM(F163:F167)</f>
        <v>7566.17</v>
      </c>
      <c r="G170" s="21"/>
      <c r="H170" s="21"/>
      <c r="I170" s="12">
        <f>SUM(I163:I167)</f>
        <v>27</v>
      </c>
      <c r="J170" s="12">
        <f>SUM(J163:J167)</f>
        <v>7593.17</v>
      </c>
      <c r="K170" s="12">
        <f>SUM(K164:K167)</f>
        <v>1512.75</v>
      </c>
      <c r="L170" s="12">
        <f>SUM(L164:L167)</f>
        <v>376.35999999999996</v>
      </c>
      <c r="M170" s="12">
        <f>SUM(M164:M167)</f>
        <v>158.38999999999999</v>
      </c>
      <c r="N170" s="12"/>
      <c r="O170" s="12">
        <f>SUM(O164:O167)</f>
        <v>123.94999999999999</v>
      </c>
      <c r="P170" s="12">
        <f>SUM(P164:P167)</f>
        <v>86.03</v>
      </c>
      <c r="Q170" s="22"/>
      <c r="R170" s="15">
        <f>SUM(R163:R169)</f>
        <v>5335.6900000000005</v>
      </c>
    </row>
    <row r="171" spans="2:21" ht="7.5" customHeight="1" thickBot="1" x14ac:dyDescent="0.35">
      <c r="B171" s="23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5"/>
    </row>
    <row r="172" spans="2:21" ht="15" thickBot="1" x14ac:dyDescent="0.35"/>
    <row r="173" spans="2:21" ht="18" x14ac:dyDescent="0.35">
      <c r="B173" s="128" t="s">
        <v>0</v>
      </c>
      <c r="C173" s="129"/>
      <c r="D173" s="129"/>
      <c r="E173" s="129"/>
      <c r="F173" s="129"/>
      <c r="G173" s="129"/>
      <c r="H173" s="129"/>
      <c r="I173" s="129"/>
      <c r="J173" s="129"/>
      <c r="K173" s="129"/>
      <c r="L173" s="129"/>
      <c r="M173" s="129"/>
      <c r="N173" s="129"/>
      <c r="O173" s="129"/>
      <c r="P173" s="129"/>
      <c r="Q173" s="129"/>
      <c r="R173" s="130"/>
    </row>
    <row r="174" spans="2:21" ht="22.5" customHeight="1" x14ac:dyDescent="0.3">
      <c r="B174" s="2" t="s">
        <v>1</v>
      </c>
      <c r="C174" s="131">
        <f>C157+7</f>
        <v>44542</v>
      </c>
      <c r="D174" s="131"/>
      <c r="E174" s="131"/>
      <c r="F174" s="131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4"/>
    </row>
    <row r="175" spans="2:21" ht="22.5" customHeight="1" x14ac:dyDescent="0.3">
      <c r="B175" s="2" t="s">
        <v>2</v>
      </c>
      <c r="C175" s="132">
        <f>C174</f>
        <v>44542</v>
      </c>
      <c r="D175" s="132"/>
      <c r="E175" s="132"/>
      <c r="F175" s="132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4"/>
    </row>
    <row r="176" spans="2:21" ht="7.5" customHeight="1" x14ac:dyDescent="0.3">
      <c r="B176" s="5"/>
      <c r="R176" s="6"/>
    </row>
    <row r="177" spans="2:21" ht="15" customHeight="1" x14ac:dyDescent="0.3">
      <c r="B177" s="7"/>
      <c r="C177" s="123" t="s">
        <v>3</v>
      </c>
      <c r="D177" s="124"/>
      <c r="E177" s="124"/>
      <c r="F177" s="124"/>
      <c r="G177" s="124"/>
      <c r="H177" s="124"/>
      <c r="I177" s="124"/>
      <c r="J177" s="125"/>
      <c r="K177" s="123" t="s">
        <v>4</v>
      </c>
      <c r="L177" s="124"/>
      <c r="M177" s="124"/>
      <c r="N177" s="124"/>
      <c r="O177" s="124"/>
      <c r="P177" s="125"/>
      <c r="Q177" s="8"/>
      <c r="R177" s="9"/>
    </row>
    <row r="178" spans="2:21" ht="30" customHeight="1" x14ac:dyDescent="0.3">
      <c r="B178" s="133" t="s">
        <v>5</v>
      </c>
      <c r="C178" s="135" t="s">
        <v>6</v>
      </c>
      <c r="D178" s="136"/>
      <c r="E178" s="139" t="s">
        <v>7</v>
      </c>
      <c r="F178" s="139" t="s">
        <v>8</v>
      </c>
      <c r="G178" s="139" t="s">
        <v>9</v>
      </c>
      <c r="H178" s="139" t="s">
        <v>10</v>
      </c>
      <c r="I178" s="139" t="s">
        <v>11</v>
      </c>
      <c r="J178" s="139" t="s">
        <v>12</v>
      </c>
      <c r="K178" s="139" t="s">
        <v>13</v>
      </c>
      <c r="L178" s="139" t="s">
        <v>14</v>
      </c>
      <c r="M178" s="139" t="s">
        <v>15</v>
      </c>
      <c r="N178" s="139" t="s">
        <v>117</v>
      </c>
      <c r="O178" s="139" t="s">
        <v>118</v>
      </c>
      <c r="P178" s="139" t="s">
        <v>16</v>
      </c>
      <c r="Q178" s="141" t="s">
        <v>17</v>
      </c>
      <c r="R178" s="142" t="s">
        <v>18</v>
      </c>
    </row>
    <row r="179" spans="2:21" x14ac:dyDescent="0.3">
      <c r="B179" s="134"/>
      <c r="C179" s="137"/>
      <c r="D179" s="138"/>
      <c r="E179" s="140"/>
      <c r="F179" s="140"/>
      <c r="G179" s="140"/>
      <c r="H179" s="140"/>
      <c r="I179" s="140"/>
      <c r="J179" s="140"/>
      <c r="K179" s="140"/>
      <c r="L179" s="140"/>
      <c r="M179" s="140"/>
      <c r="N179" s="140"/>
      <c r="O179" s="140"/>
      <c r="P179" s="140"/>
      <c r="Q179" s="141"/>
      <c r="R179" s="143"/>
    </row>
    <row r="180" spans="2:21" x14ac:dyDescent="0.3">
      <c r="B180" s="10" t="s">
        <v>119</v>
      </c>
      <c r="C180" s="126">
        <v>0</v>
      </c>
      <c r="D180" s="127"/>
      <c r="E180" s="17">
        <v>14</v>
      </c>
      <c r="F180" s="12">
        <v>0</v>
      </c>
      <c r="G180" s="13">
        <v>0</v>
      </c>
      <c r="H180" s="11">
        <v>21</v>
      </c>
      <c r="I180" s="12">
        <v>0</v>
      </c>
      <c r="J180" s="12">
        <f>0</f>
        <v>0</v>
      </c>
      <c r="Q180" s="14"/>
      <c r="R180" s="15"/>
      <c r="U180" s="16"/>
    </row>
    <row r="181" spans="2:21" ht="15" customHeight="1" x14ac:dyDescent="0.3">
      <c r="B181" s="10" t="s">
        <v>43</v>
      </c>
      <c r="C181" s="126">
        <v>40</v>
      </c>
      <c r="D181" s="127"/>
      <c r="E181" s="17">
        <v>18</v>
      </c>
      <c r="F181" s="12">
        <f>40*18</f>
        <v>720</v>
      </c>
      <c r="G181" s="13">
        <v>3.5</v>
      </c>
      <c r="H181" s="17">
        <v>27</v>
      </c>
      <c r="I181" s="18">
        <f>27*3.5</f>
        <v>94.5</v>
      </c>
      <c r="J181" s="12">
        <f>720+94.5</f>
        <v>814.5</v>
      </c>
      <c r="K181" s="112">
        <v>52</v>
      </c>
      <c r="L181" s="112">
        <v>39.1</v>
      </c>
      <c r="M181" s="112">
        <v>50.5</v>
      </c>
      <c r="O181" s="112">
        <v>11.81</v>
      </c>
      <c r="P181" s="112">
        <v>37.58</v>
      </c>
      <c r="Q181" s="115">
        <v>4749</v>
      </c>
      <c r="R181" s="117">
        <f t="shared" ref="R181:R183" si="24">J181-SUM(K181:P181)</f>
        <v>623.51</v>
      </c>
      <c r="U181" s="16"/>
    </row>
    <row r="182" spans="2:21" x14ac:dyDescent="0.3">
      <c r="B182" s="10" t="s">
        <v>47</v>
      </c>
      <c r="C182" s="126" t="s">
        <v>136</v>
      </c>
      <c r="D182" s="127"/>
      <c r="E182" s="17" t="s">
        <v>136</v>
      </c>
      <c r="F182" s="12">
        <f>5038.47</f>
        <v>5038.47</v>
      </c>
      <c r="G182" s="13" t="s">
        <v>136</v>
      </c>
      <c r="H182" s="17" t="s">
        <v>136</v>
      </c>
      <c r="I182" s="18" t="s">
        <v>136</v>
      </c>
      <c r="J182" s="12">
        <v>5038.47</v>
      </c>
      <c r="K182" s="112">
        <v>1282.1199999999999</v>
      </c>
      <c r="L182" s="112">
        <v>251.92</v>
      </c>
      <c r="M182" s="112">
        <v>0</v>
      </c>
      <c r="O182" s="112">
        <v>86.91</v>
      </c>
      <c r="P182" s="112">
        <v>15</v>
      </c>
      <c r="Q182" s="115">
        <v>4750</v>
      </c>
      <c r="R182" s="117">
        <f t="shared" si="24"/>
        <v>3402.5200000000004</v>
      </c>
    </row>
    <row r="183" spans="2:21" x14ac:dyDescent="0.3">
      <c r="B183" s="10" t="s">
        <v>135</v>
      </c>
      <c r="C183" s="126" t="s">
        <v>136</v>
      </c>
      <c r="D183" s="127"/>
      <c r="E183" s="17" t="s">
        <v>136</v>
      </c>
      <c r="F183" s="12">
        <f>1807.7</f>
        <v>1807.7</v>
      </c>
      <c r="G183" s="13" t="s">
        <v>136</v>
      </c>
      <c r="H183" s="17" t="s">
        <v>136</v>
      </c>
      <c r="I183" s="18" t="s">
        <v>136</v>
      </c>
      <c r="J183" s="12">
        <v>1807.7</v>
      </c>
      <c r="K183" s="112">
        <v>188.63</v>
      </c>
      <c r="L183" s="112">
        <v>88.58</v>
      </c>
      <c r="M183" s="112">
        <v>112.08</v>
      </c>
      <c r="O183" s="112">
        <v>26.21</v>
      </c>
      <c r="P183" s="112">
        <v>36.15</v>
      </c>
      <c r="Q183" s="115">
        <v>4751</v>
      </c>
      <c r="R183" s="117">
        <f t="shared" si="24"/>
        <v>1356.0500000000002</v>
      </c>
    </row>
    <row r="184" spans="2:21" x14ac:dyDescent="0.3">
      <c r="B184" s="7"/>
      <c r="C184" s="144"/>
      <c r="D184" s="144"/>
      <c r="E184" s="12"/>
      <c r="F184" s="12"/>
      <c r="G184" s="14"/>
      <c r="H184" s="12"/>
      <c r="I184" s="12"/>
      <c r="J184" s="12"/>
      <c r="K184" s="12"/>
      <c r="L184" s="12"/>
      <c r="M184" s="12"/>
      <c r="N184" s="12"/>
      <c r="O184" s="12"/>
      <c r="P184" s="12"/>
      <c r="Q184" s="14"/>
      <c r="R184" s="26"/>
    </row>
    <row r="185" spans="2:21" x14ac:dyDescent="0.3">
      <c r="B185" s="10"/>
      <c r="C185" s="126"/>
      <c r="D185" s="127"/>
      <c r="E185" s="11"/>
      <c r="F185" s="12"/>
      <c r="G185" s="13"/>
      <c r="H185" s="11"/>
      <c r="I185" s="12"/>
      <c r="J185" s="12"/>
      <c r="K185" s="12"/>
      <c r="L185" s="12"/>
      <c r="M185" s="12"/>
      <c r="N185" s="12"/>
      <c r="O185" s="12"/>
      <c r="P185" s="12"/>
      <c r="Q185" s="14"/>
      <c r="R185" s="15"/>
    </row>
    <row r="186" spans="2:21" x14ac:dyDescent="0.3">
      <c r="B186" s="19"/>
      <c r="C186" s="126"/>
      <c r="D186" s="127"/>
      <c r="E186" s="11"/>
      <c r="F186" s="12"/>
      <c r="G186" s="13"/>
      <c r="H186" s="11"/>
      <c r="I186" s="12"/>
      <c r="J186" s="12"/>
      <c r="K186" s="12"/>
      <c r="L186" s="12"/>
      <c r="M186" s="12"/>
      <c r="N186" s="12"/>
      <c r="O186" s="12"/>
      <c r="P186" s="12"/>
      <c r="Q186" s="14"/>
      <c r="R186" s="15"/>
    </row>
    <row r="187" spans="2:21" x14ac:dyDescent="0.3">
      <c r="B187" s="20" t="s">
        <v>19</v>
      </c>
      <c r="C187" s="21"/>
      <c r="D187" s="21"/>
      <c r="E187" s="21"/>
      <c r="F187" s="12">
        <f>SUM(F180:F184)</f>
        <v>7566.17</v>
      </c>
      <c r="G187" s="21"/>
      <c r="H187" s="21"/>
      <c r="I187" s="12">
        <f>SUM(I180:I184)</f>
        <v>94.5</v>
      </c>
      <c r="J187" s="12">
        <f>SUM(J180:J184)</f>
        <v>7660.67</v>
      </c>
      <c r="K187" s="12">
        <f>SUM(K181:K184)</f>
        <v>1522.75</v>
      </c>
      <c r="L187" s="12">
        <f>SUM(L181:L184)</f>
        <v>379.59999999999997</v>
      </c>
      <c r="M187" s="12">
        <f>SUM(M181:M184)</f>
        <v>162.57999999999998</v>
      </c>
      <c r="N187" s="12"/>
      <c r="O187" s="12">
        <f>SUM(O181:O184)</f>
        <v>124.93</v>
      </c>
      <c r="P187" s="12">
        <f>SUM(P181:P184)</f>
        <v>88.72999999999999</v>
      </c>
      <c r="Q187" s="22"/>
      <c r="R187" s="15">
        <f>SUM(R180:R186)</f>
        <v>5382.0800000000008</v>
      </c>
    </row>
    <row r="188" spans="2:21" ht="7.5" customHeight="1" thickBot="1" x14ac:dyDescent="0.35">
      <c r="B188" s="23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5"/>
    </row>
    <row r="189" spans="2:21" ht="15" thickBot="1" x14ac:dyDescent="0.35"/>
    <row r="190" spans="2:21" ht="18" x14ac:dyDescent="0.35">
      <c r="B190" s="128" t="s">
        <v>0</v>
      </c>
      <c r="C190" s="129"/>
      <c r="D190" s="129"/>
      <c r="E190" s="129"/>
      <c r="F190" s="129"/>
      <c r="G190" s="129"/>
      <c r="H190" s="129"/>
      <c r="I190" s="129"/>
      <c r="J190" s="129"/>
      <c r="K190" s="129"/>
      <c r="L190" s="129"/>
      <c r="M190" s="129"/>
      <c r="N190" s="129"/>
      <c r="O190" s="129"/>
      <c r="P190" s="129"/>
      <c r="Q190" s="129"/>
      <c r="R190" s="130"/>
    </row>
    <row r="191" spans="2:21" ht="22.5" customHeight="1" x14ac:dyDescent="0.3">
      <c r="B191" s="2" t="s">
        <v>1</v>
      </c>
      <c r="C191" s="131">
        <f>C174+7</f>
        <v>44549</v>
      </c>
      <c r="D191" s="131"/>
      <c r="E191" s="131"/>
      <c r="F191" s="131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4"/>
    </row>
    <row r="192" spans="2:21" ht="22.5" customHeight="1" x14ac:dyDescent="0.3">
      <c r="B192" s="2" t="s">
        <v>2</v>
      </c>
      <c r="C192" s="132">
        <f>C191</f>
        <v>44549</v>
      </c>
      <c r="D192" s="132"/>
      <c r="E192" s="132"/>
      <c r="F192" s="132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4"/>
    </row>
    <row r="193" spans="2:21" ht="7.5" customHeight="1" x14ac:dyDescent="0.3">
      <c r="B193" s="5"/>
      <c r="R193" s="6"/>
    </row>
    <row r="194" spans="2:21" ht="15" customHeight="1" x14ac:dyDescent="0.3">
      <c r="B194" s="7"/>
      <c r="C194" s="123" t="s">
        <v>3</v>
      </c>
      <c r="D194" s="124"/>
      <c r="E194" s="124"/>
      <c r="F194" s="124"/>
      <c r="G194" s="124"/>
      <c r="H194" s="124"/>
      <c r="I194" s="124"/>
      <c r="J194" s="125"/>
      <c r="K194" s="123" t="s">
        <v>4</v>
      </c>
      <c r="L194" s="124"/>
      <c r="M194" s="124"/>
      <c r="N194" s="124"/>
      <c r="O194" s="124"/>
      <c r="P194" s="125"/>
      <c r="Q194" s="8"/>
      <c r="R194" s="9"/>
    </row>
    <row r="195" spans="2:21" x14ac:dyDescent="0.3">
      <c r="B195" s="133" t="s">
        <v>5</v>
      </c>
      <c r="C195" s="135" t="s">
        <v>6</v>
      </c>
      <c r="D195" s="136"/>
      <c r="E195" s="139" t="s">
        <v>7</v>
      </c>
      <c r="F195" s="139" t="s">
        <v>8</v>
      </c>
      <c r="G195" s="139" t="s">
        <v>9</v>
      </c>
      <c r="H195" s="139" t="s">
        <v>10</v>
      </c>
      <c r="I195" s="139" t="s">
        <v>11</v>
      </c>
      <c r="J195" s="139" t="s">
        <v>12</v>
      </c>
      <c r="K195" s="139" t="s">
        <v>13</v>
      </c>
      <c r="L195" s="139" t="s">
        <v>14</v>
      </c>
      <c r="M195" s="139" t="s">
        <v>15</v>
      </c>
      <c r="N195" s="139" t="s">
        <v>117</v>
      </c>
      <c r="O195" s="139" t="s">
        <v>118</v>
      </c>
      <c r="P195" s="139" t="s">
        <v>16</v>
      </c>
      <c r="Q195" s="141" t="s">
        <v>17</v>
      </c>
      <c r="R195" s="142" t="s">
        <v>18</v>
      </c>
    </row>
    <row r="196" spans="2:21" x14ac:dyDescent="0.3">
      <c r="B196" s="134"/>
      <c r="C196" s="137"/>
      <c r="D196" s="138"/>
      <c r="E196" s="140"/>
      <c r="F196" s="140"/>
      <c r="G196" s="140"/>
      <c r="H196" s="140"/>
      <c r="I196" s="140"/>
      <c r="J196" s="140"/>
      <c r="K196" s="140"/>
      <c r="L196" s="140"/>
      <c r="M196" s="140"/>
      <c r="N196" s="140"/>
      <c r="O196" s="140"/>
      <c r="P196" s="140"/>
      <c r="Q196" s="141"/>
      <c r="R196" s="143"/>
    </row>
    <row r="197" spans="2:21" x14ac:dyDescent="0.3">
      <c r="B197" s="10" t="s">
        <v>119</v>
      </c>
      <c r="C197" s="126">
        <v>0</v>
      </c>
      <c r="D197" s="127"/>
      <c r="E197" s="17">
        <v>14</v>
      </c>
      <c r="F197" s="12">
        <v>0</v>
      </c>
      <c r="G197" s="13">
        <v>0</v>
      </c>
      <c r="H197" s="11">
        <v>21</v>
      </c>
      <c r="I197" s="12">
        <v>0</v>
      </c>
      <c r="J197" s="12">
        <f>0</f>
        <v>0</v>
      </c>
      <c r="Q197" s="14"/>
      <c r="R197" s="15"/>
      <c r="U197" s="16"/>
    </row>
    <row r="198" spans="2:21" ht="15" customHeight="1" x14ac:dyDescent="0.3">
      <c r="B198" s="10" t="s">
        <v>43</v>
      </c>
      <c r="C198" s="126">
        <v>40</v>
      </c>
      <c r="D198" s="127"/>
      <c r="E198" s="17">
        <v>18</v>
      </c>
      <c r="F198" s="12">
        <f>40*18</f>
        <v>720</v>
      </c>
      <c r="G198" s="13">
        <v>2.5</v>
      </c>
      <c r="H198" s="17">
        <v>27</v>
      </c>
      <c r="I198" s="18">
        <f>27*2.5</f>
        <v>67.5</v>
      </c>
      <c r="J198" s="12">
        <f>720+67.5</f>
        <v>787.5</v>
      </c>
      <c r="K198" s="113">
        <v>48</v>
      </c>
      <c r="L198" s="113">
        <v>37.799999999999997</v>
      </c>
      <c r="M198" s="113">
        <v>48.83</v>
      </c>
      <c r="O198" s="113">
        <v>11.42</v>
      </c>
      <c r="P198" s="113">
        <v>36.5</v>
      </c>
      <c r="Q198" s="115">
        <v>4752</v>
      </c>
      <c r="R198" s="117">
        <f t="shared" ref="R198:R200" si="25">J198-SUM(K198:P198)</f>
        <v>604.95000000000005</v>
      </c>
      <c r="U198" s="16"/>
    </row>
    <row r="199" spans="2:21" x14ac:dyDescent="0.3">
      <c r="B199" s="10" t="s">
        <v>47</v>
      </c>
      <c r="C199" s="126" t="s">
        <v>136</v>
      </c>
      <c r="D199" s="127"/>
      <c r="E199" s="17" t="s">
        <v>136</v>
      </c>
      <c r="F199" s="12">
        <f>5038.47</f>
        <v>5038.47</v>
      </c>
      <c r="G199" s="13" t="s">
        <v>136</v>
      </c>
      <c r="H199" s="17" t="s">
        <v>136</v>
      </c>
      <c r="I199" s="18" t="s">
        <v>136</v>
      </c>
      <c r="J199" s="12">
        <v>5038.47</v>
      </c>
      <c r="K199" s="113">
        <v>1282.1199999999999</v>
      </c>
      <c r="L199" s="113">
        <v>251.92</v>
      </c>
      <c r="M199" s="113">
        <v>0</v>
      </c>
      <c r="O199" s="113">
        <v>86.91</v>
      </c>
      <c r="P199" s="113">
        <v>15</v>
      </c>
      <c r="Q199" s="115">
        <v>4753</v>
      </c>
      <c r="R199" s="117">
        <f t="shared" si="25"/>
        <v>3402.5200000000004</v>
      </c>
    </row>
    <row r="200" spans="2:21" x14ac:dyDescent="0.3">
      <c r="B200" s="10" t="s">
        <v>135</v>
      </c>
      <c r="C200" s="126" t="s">
        <v>136</v>
      </c>
      <c r="D200" s="127"/>
      <c r="E200" s="17" t="s">
        <v>136</v>
      </c>
      <c r="F200" s="12">
        <f>1807.7</f>
        <v>1807.7</v>
      </c>
      <c r="G200" s="13" t="s">
        <v>136</v>
      </c>
      <c r="H200" s="17" t="s">
        <v>136</v>
      </c>
      <c r="I200" s="18" t="s">
        <v>136</v>
      </c>
      <c r="J200" s="12">
        <v>1807.7</v>
      </c>
      <c r="K200" s="113">
        <v>188.63</v>
      </c>
      <c r="L200" s="113">
        <v>88.58</v>
      </c>
      <c r="M200" s="113">
        <v>112.08</v>
      </c>
      <c r="O200" s="113">
        <v>26.21</v>
      </c>
      <c r="P200" s="113">
        <v>36.15</v>
      </c>
      <c r="Q200" s="115">
        <v>4754</v>
      </c>
      <c r="R200" s="117">
        <f t="shared" si="25"/>
        <v>1356.0500000000002</v>
      </c>
    </row>
    <row r="201" spans="2:21" x14ac:dyDescent="0.3">
      <c r="B201" s="7"/>
      <c r="C201" s="144"/>
      <c r="D201" s="144"/>
      <c r="E201" s="12"/>
      <c r="F201" s="12"/>
      <c r="G201" s="14"/>
      <c r="H201" s="12"/>
      <c r="I201" s="12"/>
      <c r="J201" s="12"/>
      <c r="K201" s="12"/>
      <c r="L201" s="12"/>
      <c r="M201" s="12"/>
      <c r="N201" s="12"/>
      <c r="O201" s="12"/>
      <c r="P201" s="12"/>
      <c r="Q201" s="14"/>
      <c r="R201" s="26"/>
    </row>
    <row r="202" spans="2:21" x14ac:dyDescent="0.3">
      <c r="B202" s="10"/>
      <c r="C202" s="126"/>
      <c r="D202" s="127"/>
      <c r="E202" s="11"/>
      <c r="F202" s="12"/>
      <c r="G202" s="13"/>
      <c r="H202" s="11"/>
      <c r="I202" s="12"/>
      <c r="J202" s="12"/>
      <c r="K202" s="12"/>
      <c r="L202" s="12"/>
      <c r="M202" s="12"/>
      <c r="N202" s="12"/>
      <c r="O202" s="12"/>
      <c r="P202" s="12"/>
      <c r="Q202" s="14"/>
      <c r="R202" s="15"/>
    </row>
    <row r="203" spans="2:21" x14ac:dyDescent="0.3">
      <c r="B203" s="19"/>
      <c r="C203" s="126"/>
      <c r="D203" s="127"/>
      <c r="E203" s="11"/>
      <c r="F203" s="12"/>
      <c r="G203" s="13"/>
      <c r="H203" s="11"/>
      <c r="I203" s="12"/>
      <c r="J203" s="12"/>
      <c r="K203" s="12"/>
      <c r="L203" s="12"/>
      <c r="M203" s="12"/>
      <c r="N203" s="12"/>
      <c r="O203" s="12"/>
      <c r="P203" s="12"/>
      <c r="Q203" s="14"/>
      <c r="R203" s="15"/>
    </row>
    <row r="204" spans="2:21" x14ac:dyDescent="0.3">
      <c r="B204" s="20" t="s">
        <v>19</v>
      </c>
      <c r="C204" s="21"/>
      <c r="D204" s="21"/>
      <c r="E204" s="21"/>
      <c r="F204" s="12">
        <f>SUM(F197:F201)</f>
        <v>7566.17</v>
      </c>
      <c r="G204" s="21"/>
      <c r="H204" s="21"/>
      <c r="I204" s="12">
        <f>SUM(I197:I201)</f>
        <v>67.5</v>
      </c>
      <c r="J204" s="12">
        <f>SUM(J197:J201)</f>
        <v>7633.67</v>
      </c>
      <c r="K204" s="12">
        <f>SUM(K198:K201)</f>
        <v>1518.75</v>
      </c>
      <c r="L204" s="12">
        <f>SUM(L198:L201)</f>
        <v>378.29999999999995</v>
      </c>
      <c r="M204" s="12">
        <f>SUM(M198:M201)</f>
        <v>160.91</v>
      </c>
      <c r="N204" s="12"/>
      <c r="O204" s="12">
        <f>SUM(O198:O201)</f>
        <v>124.53999999999999</v>
      </c>
      <c r="P204" s="12">
        <f>SUM(P198:P201)</f>
        <v>87.65</v>
      </c>
      <c r="Q204" s="22"/>
      <c r="R204" s="15">
        <f>SUM(R197:R203)</f>
        <v>5363.52</v>
      </c>
    </row>
    <row r="205" spans="2:21" ht="7.5" customHeight="1" thickBot="1" x14ac:dyDescent="0.35">
      <c r="B205" s="23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5"/>
    </row>
    <row r="206" spans="2:21" ht="15" thickBot="1" x14ac:dyDescent="0.35"/>
    <row r="207" spans="2:21" ht="18" x14ac:dyDescent="0.35">
      <c r="B207" s="128" t="s">
        <v>0</v>
      </c>
      <c r="C207" s="129"/>
      <c r="D207" s="129"/>
      <c r="E207" s="129"/>
      <c r="F207" s="129"/>
      <c r="G207" s="129"/>
      <c r="H207" s="129"/>
      <c r="I207" s="129"/>
      <c r="J207" s="129"/>
      <c r="K207" s="129"/>
      <c r="L207" s="129"/>
      <c r="M207" s="129"/>
      <c r="N207" s="129"/>
      <c r="O207" s="129"/>
      <c r="P207" s="129"/>
      <c r="Q207" s="129"/>
      <c r="R207" s="130"/>
    </row>
    <row r="208" spans="2:21" ht="22.5" customHeight="1" x14ac:dyDescent="0.3">
      <c r="B208" s="2" t="s">
        <v>1</v>
      </c>
      <c r="C208" s="131">
        <f>C191+7</f>
        <v>44556</v>
      </c>
      <c r="D208" s="131"/>
      <c r="E208" s="131"/>
      <c r="F208" s="131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4"/>
    </row>
    <row r="209" spans="2:21" ht="22.5" customHeight="1" x14ac:dyDescent="0.3">
      <c r="B209" s="2" t="s">
        <v>2</v>
      </c>
      <c r="C209" s="132">
        <f>C208</f>
        <v>44556</v>
      </c>
      <c r="D209" s="132"/>
      <c r="E209" s="132"/>
      <c r="F209" s="132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4"/>
    </row>
    <row r="210" spans="2:21" ht="7.5" customHeight="1" x14ac:dyDescent="0.3">
      <c r="B210" s="5"/>
      <c r="R210" s="6"/>
    </row>
    <row r="211" spans="2:21" ht="15" customHeight="1" x14ac:dyDescent="0.3">
      <c r="B211" s="7"/>
      <c r="C211" s="123" t="s">
        <v>3</v>
      </c>
      <c r="D211" s="124"/>
      <c r="E211" s="124"/>
      <c r="F211" s="124"/>
      <c r="G211" s="124"/>
      <c r="H211" s="124"/>
      <c r="I211" s="124"/>
      <c r="J211" s="125"/>
      <c r="K211" s="123" t="s">
        <v>4</v>
      </c>
      <c r="L211" s="124"/>
      <c r="M211" s="124"/>
      <c r="N211" s="124"/>
      <c r="O211" s="124"/>
      <c r="P211" s="125"/>
      <c r="Q211" s="8"/>
      <c r="R211" s="9"/>
    </row>
    <row r="212" spans="2:21" x14ac:dyDescent="0.3">
      <c r="B212" s="133" t="s">
        <v>5</v>
      </c>
      <c r="C212" s="135" t="s">
        <v>6</v>
      </c>
      <c r="D212" s="136"/>
      <c r="E212" s="139" t="s">
        <v>7</v>
      </c>
      <c r="F212" s="139" t="s">
        <v>8</v>
      </c>
      <c r="G212" s="139" t="s">
        <v>9</v>
      </c>
      <c r="H212" s="139" t="s">
        <v>10</v>
      </c>
      <c r="I212" s="139" t="s">
        <v>11</v>
      </c>
      <c r="J212" s="139" t="s">
        <v>12</v>
      </c>
      <c r="K212" s="139" t="s">
        <v>13</v>
      </c>
      <c r="L212" s="139" t="s">
        <v>14</v>
      </c>
      <c r="M212" s="139" t="s">
        <v>15</v>
      </c>
      <c r="N212" s="139" t="s">
        <v>117</v>
      </c>
      <c r="O212" s="139" t="s">
        <v>118</v>
      </c>
      <c r="P212" s="139" t="s">
        <v>16</v>
      </c>
      <c r="Q212" s="141" t="s">
        <v>17</v>
      </c>
      <c r="R212" s="142" t="s">
        <v>18</v>
      </c>
    </row>
    <row r="213" spans="2:21" x14ac:dyDescent="0.3">
      <c r="B213" s="134"/>
      <c r="C213" s="137"/>
      <c r="D213" s="138"/>
      <c r="E213" s="140"/>
      <c r="F213" s="140"/>
      <c r="G213" s="140"/>
      <c r="H213" s="140"/>
      <c r="I213" s="140"/>
      <c r="J213" s="140"/>
      <c r="K213" s="140"/>
      <c r="L213" s="140"/>
      <c r="M213" s="140"/>
      <c r="N213" s="140"/>
      <c r="O213" s="140"/>
      <c r="P213" s="140"/>
      <c r="Q213" s="141"/>
      <c r="R213" s="143"/>
    </row>
    <row r="214" spans="2:21" x14ac:dyDescent="0.3">
      <c r="B214" s="10" t="s">
        <v>119</v>
      </c>
      <c r="C214" s="126">
        <v>0</v>
      </c>
      <c r="D214" s="127"/>
      <c r="E214" s="17">
        <v>14</v>
      </c>
      <c r="F214" s="12">
        <v>0</v>
      </c>
      <c r="G214" s="13">
        <v>0</v>
      </c>
      <c r="H214" s="11">
        <v>21</v>
      </c>
      <c r="I214" s="12">
        <v>0</v>
      </c>
      <c r="J214" s="12">
        <f>0</f>
        <v>0</v>
      </c>
      <c r="K214" s="118"/>
      <c r="L214" s="118"/>
      <c r="M214" s="118"/>
      <c r="O214" s="118"/>
      <c r="P214" s="118"/>
      <c r="Q214" s="14"/>
      <c r="R214" s="15"/>
      <c r="U214" s="16"/>
    </row>
    <row r="215" spans="2:21" ht="15" customHeight="1" x14ac:dyDescent="0.3">
      <c r="B215" s="10" t="s">
        <v>43</v>
      </c>
      <c r="C215" s="126">
        <v>40</v>
      </c>
      <c r="D215" s="127"/>
      <c r="E215" s="17">
        <v>18</v>
      </c>
      <c r="F215" s="12">
        <f>40*18</f>
        <v>720</v>
      </c>
      <c r="G215" s="13">
        <v>0</v>
      </c>
      <c r="H215" s="17">
        <v>27</v>
      </c>
      <c r="I215" s="18">
        <f>27*0</f>
        <v>0</v>
      </c>
      <c r="J215" s="12">
        <f>720</f>
        <v>720</v>
      </c>
      <c r="K215" s="118">
        <v>39</v>
      </c>
      <c r="L215" s="118">
        <v>34.56</v>
      </c>
      <c r="M215" s="118">
        <v>44.64</v>
      </c>
      <c r="N215" s="114"/>
      <c r="O215" s="118">
        <v>10.44</v>
      </c>
      <c r="P215" s="118">
        <v>33.799999999999997</v>
      </c>
      <c r="Q215" s="115">
        <v>4755</v>
      </c>
      <c r="R215" s="117">
        <f t="shared" ref="R215:R217" si="26">J215-SUM(K215:P215)</f>
        <v>557.55999999999995</v>
      </c>
      <c r="U215" s="16"/>
    </row>
    <row r="216" spans="2:21" x14ac:dyDescent="0.3">
      <c r="B216" s="10" t="s">
        <v>47</v>
      </c>
      <c r="C216" s="126" t="s">
        <v>136</v>
      </c>
      <c r="D216" s="127"/>
      <c r="E216" s="17" t="s">
        <v>136</v>
      </c>
      <c r="F216" s="12">
        <f>5038.47</f>
        <v>5038.47</v>
      </c>
      <c r="G216" s="13" t="s">
        <v>136</v>
      </c>
      <c r="H216" s="17" t="s">
        <v>136</v>
      </c>
      <c r="I216" s="18" t="s">
        <v>136</v>
      </c>
      <c r="J216" s="12">
        <v>5038.47</v>
      </c>
      <c r="K216" s="118">
        <v>1282.1199999999999</v>
      </c>
      <c r="L216" s="118">
        <v>251.92</v>
      </c>
      <c r="M216" s="118">
        <v>0</v>
      </c>
      <c r="N216" s="114"/>
      <c r="O216" s="118">
        <v>86.91</v>
      </c>
      <c r="P216" s="118">
        <v>15</v>
      </c>
      <c r="Q216" s="115">
        <v>4756</v>
      </c>
      <c r="R216" s="117">
        <f t="shared" si="26"/>
        <v>3402.5200000000004</v>
      </c>
    </row>
    <row r="217" spans="2:21" x14ac:dyDescent="0.3">
      <c r="B217" s="10" t="s">
        <v>135</v>
      </c>
      <c r="C217" s="126" t="s">
        <v>136</v>
      </c>
      <c r="D217" s="127"/>
      <c r="E217" s="17" t="s">
        <v>136</v>
      </c>
      <c r="F217" s="12">
        <f>1807.7</f>
        <v>1807.7</v>
      </c>
      <c r="G217" s="13" t="s">
        <v>136</v>
      </c>
      <c r="H217" s="17" t="s">
        <v>136</v>
      </c>
      <c r="I217" s="18" t="s">
        <v>136</v>
      </c>
      <c r="J217" s="12">
        <v>1807.7</v>
      </c>
      <c r="K217" s="118">
        <v>188.63</v>
      </c>
      <c r="L217" s="118">
        <v>88.58</v>
      </c>
      <c r="M217" s="118">
        <v>112.08</v>
      </c>
      <c r="N217" s="114"/>
      <c r="O217" s="118">
        <v>26.21</v>
      </c>
      <c r="P217" s="118">
        <v>36.15</v>
      </c>
      <c r="Q217" s="115">
        <v>4757</v>
      </c>
      <c r="R217" s="117">
        <f t="shared" si="26"/>
        <v>1356.0500000000002</v>
      </c>
    </row>
    <row r="218" spans="2:21" x14ac:dyDescent="0.3">
      <c r="B218" s="7"/>
      <c r="C218" s="144"/>
      <c r="D218" s="144"/>
      <c r="E218" s="12"/>
      <c r="F218" s="12"/>
      <c r="G218" s="14"/>
      <c r="H218" s="12"/>
      <c r="I218" s="12"/>
      <c r="J218" s="12"/>
      <c r="K218" s="116"/>
      <c r="L218" s="116"/>
      <c r="M218" s="116"/>
      <c r="N218" s="116"/>
      <c r="O218" s="116"/>
      <c r="P218" s="116"/>
      <c r="Q218" s="14"/>
      <c r="R218" s="26"/>
    </row>
    <row r="219" spans="2:21" x14ac:dyDescent="0.3">
      <c r="B219" s="10"/>
      <c r="C219" s="126"/>
      <c r="D219" s="127"/>
      <c r="E219" s="11"/>
      <c r="F219" s="12"/>
      <c r="G219" s="13"/>
      <c r="H219" s="11"/>
      <c r="I219" s="12"/>
      <c r="J219" s="12"/>
      <c r="K219" s="12"/>
      <c r="L219" s="12"/>
      <c r="M219" s="12"/>
      <c r="N219" s="12"/>
      <c r="O219" s="12"/>
      <c r="P219" s="12"/>
      <c r="Q219" s="14"/>
      <c r="R219" s="15"/>
    </row>
    <row r="220" spans="2:21" x14ac:dyDescent="0.3">
      <c r="B220" s="19"/>
      <c r="C220" s="126"/>
      <c r="D220" s="127"/>
      <c r="E220" s="11"/>
      <c r="F220" s="12"/>
      <c r="G220" s="13"/>
      <c r="H220" s="11"/>
      <c r="I220" s="12"/>
      <c r="J220" s="12"/>
      <c r="K220" s="12"/>
      <c r="L220" s="12"/>
      <c r="M220" s="12"/>
      <c r="N220" s="12"/>
      <c r="O220" s="12"/>
      <c r="P220" s="12"/>
      <c r="Q220" s="14"/>
      <c r="R220" s="15"/>
    </row>
    <row r="221" spans="2:21" x14ac:dyDescent="0.3">
      <c r="B221" s="20" t="s">
        <v>19</v>
      </c>
      <c r="C221" s="21"/>
      <c r="D221" s="21"/>
      <c r="E221" s="21"/>
      <c r="F221" s="12">
        <f>SUM(F214:F218)</f>
        <v>7566.17</v>
      </c>
      <c r="G221" s="21"/>
      <c r="H221" s="21"/>
      <c r="I221" s="12">
        <f>SUM(I214:I218)</f>
        <v>0</v>
      </c>
      <c r="J221" s="12">
        <f>SUM(J214:J218)</f>
        <v>7566.17</v>
      </c>
      <c r="K221" s="12">
        <f t="shared" ref="K221:O221" si="27">SUM(K214:K218)</f>
        <v>1509.75</v>
      </c>
      <c r="L221" s="12">
        <f t="shared" si="27"/>
        <v>375.06</v>
      </c>
      <c r="M221" s="12">
        <f t="shared" si="27"/>
        <v>156.72</v>
      </c>
      <c r="N221" s="12"/>
      <c r="O221" s="12">
        <f t="shared" si="27"/>
        <v>123.56</v>
      </c>
      <c r="P221" s="12">
        <f>SUM(P214:P218)</f>
        <v>84.949999999999989</v>
      </c>
      <c r="Q221" s="22"/>
      <c r="R221" s="15">
        <f>SUM(R214:R220)</f>
        <v>5316.130000000001</v>
      </c>
    </row>
    <row r="222" spans="2:21" ht="7.5" customHeight="1" thickBot="1" x14ac:dyDescent="0.35">
      <c r="B222" s="23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5"/>
    </row>
  </sheetData>
  <mergeCells count="364">
    <mergeCell ref="N178:N179"/>
    <mergeCell ref="N7:N8"/>
    <mergeCell ref="N25:N26"/>
    <mergeCell ref="N42:N43"/>
    <mergeCell ref="N59:N60"/>
    <mergeCell ref="N76:N77"/>
    <mergeCell ref="N93:N94"/>
    <mergeCell ref="N110:N111"/>
    <mergeCell ref="N127:N128"/>
    <mergeCell ref="N144:N145"/>
    <mergeCell ref="N161:N162"/>
    <mergeCell ref="C219:D219"/>
    <mergeCell ref="C220:D220"/>
    <mergeCell ref="R212:R213"/>
    <mergeCell ref="C214:D214"/>
    <mergeCell ref="C215:D215"/>
    <mergeCell ref="C216:D216"/>
    <mergeCell ref="C217:D217"/>
    <mergeCell ref="C218:D218"/>
    <mergeCell ref="K212:K213"/>
    <mergeCell ref="L212:L213"/>
    <mergeCell ref="M212:M213"/>
    <mergeCell ref="O212:O213"/>
    <mergeCell ref="P212:P213"/>
    <mergeCell ref="Q212:Q213"/>
    <mergeCell ref="N212:N213"/>
    <mergeCell ref="C211:J211"/>
    <mergeCell ref="K211:P211"/>
    <mergeCell ref="B212:B213"/>
    <mergeCell ref="C212:D213"/>
    <mergeCell ref="E212:E213"/>
    <mergeCell ref="F212:F213"/>
    <mergeCell ref="G212:G213"/>
    <mergeCell ref="H212:H213"/>
    <mergeCell ref="I212:I213"/>
    <mergeCell ref="J212:J213"/>
    <mergeCell ref="C201:D201"/>
    <mergeCell ref="C202:D202"/>
    <mergeCell ref="C203:D203"/>
    <mergeCell ref="B207:R207"/>
    <mergeCell ref="C208:F208"/>
    <mergeCell ref="C209:F209"/>
    <mergeCell ref="Q195:Q196"/>
    <mergeCell ref="R195:R196"/>
    <mergeCell ref="C197:D197"/>
    <mergeCell ref="C198:D198"/>
    <mergeCell ref="C199:D199"/>
    <mergeCell ref="C200:D200"/>
    <mergeCell ref="J195:J196"/>
    <mergeCell ref="K195:K196"/>
    <mergeCell ref="L195:L196"/>
    <mergeCell ref="M195:M196"/>
    <mergeCell ref="O195:O196"/>
    <mergeCell ref="P195:P196"/>
    <mergeCell ref="N195:N196"/>
    <mergeCell ref="C192:F192"/>
    <mergeCell ref="C194:J194"/>
    <mergeCell ref="K194:P194"/>
    <mergeCell ref="B195:B196"/>
    <mergeCell ref="C195:D196"/>
    <mergeCell ref="E195:E196"/>
    <mergeCell ref="F195:F196"/>
    <mergeCell ref="G195:G196"/>
    <mergeCell ref="H195:H196"/>
    <mergeCell ref="I195:I196"/>
    <mergeCell ref="C183:D183"/>
    <mergeCell ref="C184:D184"/>
    <mergeCell ref="C185:D185"/>
    <mergeCell ref="C186:D186"/>
    <mergeCell ref="B190:R190"/>
    <mergeCell ref="C191:F191"/>
    <mergeCell ref="P178:P179"/>
    <mergeCell ref="Q178:Q179"/>
    <mergeCell ref="R178:R179"/>
    <mergeCell ref="C180:D180"/>
    <mergeCell ref="C181:D181"/>
    <mergeCell ref="C182:D182"/>
    <mergeCell ref="I178:I179"/>
    <mergeCell ref="J178:J179"/>
    <mergeCell ref="K178:K179"/>
    <mergeCell ref="L178:L179"/>
    <mergeCell ref="M178:M179"/>
    <mergeCell ref="O178:O179"/>
    <mergeCell ref="B178:B179"/>
    <mergeCell ref="C178:D179"/>
    <mergeCell ref="E178:E179"/>
    <mergeCell ref="F178:F179"/>
    <mergeCell ref="G178:G179"/>
    <mergeCell ref="H178:H179"/>
    <mergeCell ref="C168:D168"/>
    <mergeCell ref="C169:D169"/>
    <mergeCell ref="B173:R173"/>
    <mergeCell ref="C174:F174"/>
    <mergeCell ref="C175:F175"/>
    <mergeCell ref="C177:J177"/>
    <mergeCell ref="K177:P177"/>
    <mergeCell ref="R161:R162"/>
    <mergeCell ref="C163:D163"/>
    <mergeCell ref="C164:D164"/>
    <mergeCell ref="C165:D165"/>
    <mergeCell ref="C166:D166"/>
    <mergeCell ref="C167:D167"/>
    <mergeCell ref="K161:K162"/>
    <mergeCell ref="L161:L162"/>
    <mergeCell ref="M161:M162"/>
    <mergeCell ref="O161:O162"/>
    <mergeCell ref="P161:P162"/>
    <mergeCell ref="Q161:Q162"/>
    <mergeCell ref="C160:J160"/>
    <mergeCell ref="K160:P160"/>
    <mergeCell ref="B161:B162"/>
    <mergeCell ref="C161:D162"/>
    <mergeCell ref="E161:E162"/>
    <mergeCell ref="F161:F162"/>
    <mergeCell ref="G161:G162"/>
    <mergeCell ref="H161:H162"/>
    <mergeCell ref="I161:I162"/>
    <mergeCell ref="J161:J162"/>
    <mergeCell ref="C150:D150"/>
    <mergeCell ref="C151:D151"/>
    <mergeCell ref="C152:D152"/>
    <mergeCell ref="B156:R156"/>
    <mergeCell ref="C157:F157"/>
    <mergeCell ref="C158:F158"/>
    <mergeCell ref="Q144:Q145"/>
    <mergeCell ref="R144:R145"/>
    <mergeCell ref="C146:D146"/>
    <mergeCell ref="C147:D147"/>
    <mergeCell ref="C148:D148"/>
    <mergeCell ref="C149:D149"/>
    <mergeCell ref="J144:J145"/>
    <mergeCell ref="K144:K145"/>
    <mergeCell ref="L144:L145"/>
    <mergeCell ref="M144:M145"/>
    <mergeCell ref="O144:O145"/>
    <mergeCell ref="P144:P145"/>
    <mergeCell ref="C141:F141"/>
    <mergeCell ref="C143:J143"/>
    <mergeCell ref="K143:P143"/>
    <mergeCell ref="B144:B145"/>
    <mergeCell ref="C144:D145"/>
    <mergeCell ref="E144:E145"/>
    <mergeCell ref="F144:F145"/>
    <mergeCell ref="G144:G145"/>
    <mergeCell ref="H144:H145"/>
    <mergeCell ref="I144:I145"/>
    <mergeCell ref="C132:D132"/>
    <mergeCell ref="C133:D133"/>
    <mergeCell ref="C134:D134"/>
    <mergeCell ref="C135:D135"/>
    <mergeCell ref="B139:R139"/>
    <mergeCell ref="C140:F140"/>
    <mergeCell ref="P127:P128"/>
    <mergeCell ref="Q127:Q128"/>
    <mergeCell ref="R127:R128"/>
    <mergeCell ref="C129:D129"/>
    <mergeCell ref="C130:D130"/>
    <mergeCell ref="C131:D131"/>
    <mergeCell ref="I127:I128"/>
    <mergeCell ref="J127:J128"/>
    <mergeCell ref="K127:K128"/>
    <mergeCell ref="L127:L128"/>
    <mergeCell ref="M127:M128"/>
    <mergeCell ref="O127:O128"/>
    <mergeCell ref="B127:B128"/>
    <mergeCell ref="C127:D128"/>
    <mergeCell ref="E127:E128"/>
    <mergeCell ref="F127:F128"/>
    <mergeCell ref="G127:G128"/>
    <mergeCell ref="H127:H128"/>
    <mergeCell ref="C117:D117"/>
    <mergeCell ref="C118:D118"/>
    <mergeCell ref="B122:R122"/>
    <mergeCell ref="C123:F123"/>
    <mergeCell ref="C124:F124"/>
    <mergeCell ref="C126:J126"/>
    <mergeCell ref="K126:P126"/>
    <mergeCell ref="R110:R111"/>
    <mergeCell ref="C112:D112"/>
    <mergeCell ref="C113:D113"/>
    <mergeCell ref="C114:D114"/>
    <mergeCell ref="C115:D115"/>
    <mergeCell ref="C116:D116"/>
    <mergeCell ref="K110:K111"/>
    <mergeCell ref="L110:L111"/>
    <mergeCell ref="M110:M111"/>
    <mergeCell ref="O110:O111"/>
    <mergeCell ref="P110:P111"/>
    <mergeCell ref="Q110:Q111"/>
    <mergeCell ref="C109:J109"/>
    <mergeCell ref="K109:P109"/>
    <mergeCell ref="B110:B111"/>
    <mergeCell ref="C110:D111"/>
    <mergeCell ref="E110:E111"/>
    <mergeCell ref="F110:F111"/>
    <mergeCell ref="G110:G111"/>
    <mergeCell ref="H110:H111"/>
    <mergeCell ref="I110:I111"/>
    <mergeCell ref="J110:J111"/>
    <mergeCell ref="C99:D99"/>
    <mergeCell ref="C100:D100"/>
    <mergeCell ref="C101:D101"/>
    <mergeCell ref="B105:R105"/>
    <mergeCell ref="C106:F106"/>
    <mergeCell ref="C107:F107"/>
    <mergeCell ref="Q93:Q94"/>
    <mergeCell ref="R93:R94"/>
    <mergeCell ref="C95:D95"/>
    <mergeCell ref="C96:D96"/>
    <mergeCell ref="C97:D97"/>
    <mergeCell ref="C98:D98"/>
    <mergeCell ref="J93:J94"/>
    <mergeCell ref="K93:K94"/>
    <mergeCell ref="L93:L94"/>
    <mergeCell ref="M93:M94"/>
    <mergeCell ref="O93:O94"/>
    <mergeCell ref="P93:P94"/>
    <mergeCell ref="C90:F90"/>
    <mergeCell ref="C92:J92"/>
    <mergeCell ref="K92:P92"/>
    <mergeCell ref="B93:B94"/>
    <mergeCell ref="C93:D94"/>
    <mergeCell ref="E93:E94"/>
    <mergeCell ref="F93:F94"/>
    <mergeCell ref="G93:G94"/>
    <mergeCell ref="H93:H94"/>
    <mergeCell ref="I93:I94"/>
    <mergeCell ref="C81:D81"/>
    <mergeCell ref="C82:D82"/>
    <mergeCell ref="C83:D83"/>
    <mergeCell ref="C84:D84"/>
    <mergeCell ref="B88:R88"/>
    <mergeCell ref="C89:F89"/>
    <mergeCell ref="P76:P77"/>
    <mergeCell ref="Q76:Q77"/>
    <mergeCell ref="R76:R77"/>
    <mergeCell ref="C78:D78"/>
    <mergeCell ref="C79:D79"/>
    <mergeCell ref="C80:D80"/>
    <mergeCell ref="I76:I77"/>
    <mergeCell ref="J76:J77"/>
    <mergeCell ref="K76:K77"/>
    <mergeCell ref="L76:L77"/>
    <mergeCell ref="M76:M77"/>
    <mergeCell ref="O76:O77"/>
    <mergeCell ref="B76:B77"/>
    <mergeCell ref="C76:D77"/>
    <mergeCell ref="E76:E77"/>
    <mergeCell ref="F76:F77"/>
    <mergeCell ref="G76:G77"/>
    <mergeCell ref="H76:H77"/>
    <mergeCell ref="C66:D66"/>
    <mergeCell ref="C67:D67"/>
    <mergeCell ref="B71:R71"/>
    <mergeCell ref="C72:F72"/>
    <mergeCell ref="C73:F73"/>
    <mergeCell ref="C75:J75"/>
    <mergeCell ref="K75:P75"/>
    <mergeCell ref="R59:R60"/>
    <mergeCell ref="C61:D61"/>
    <mergeCell ref="C62:D62"/>
    <mergeCell ref="C63:D63"/>
    <mergeCell ref="C64:D64"/>
    <mergeCell ref="C65:D65"/>
    <mergeCell ref="K59:K60"/>
    <mergeCell ref="L59:L60"/>
    <mergeCell ref="M59:M60"/>
    <mergeCell ref="O59:O60"/>
    <mergeCell ref="P59:P60"/>
    <mergeCell ref="Q59:Q60"/>
    <mergeCell ref="C58:J58"/>
    <mergeCell ref="K58:P58"/>
    <mergeCell ref="B59:B60"/>
    <mergeCell ref="C59:D60"/>
    <mergeCell ref="E59:E60"/>
    <mergeCell ref="F59:F60"/>
    <mergeCell ref="G59:G60"/>
    <mergeCell ref="H59:H60"/>
    <mergeCell ref="I59:I60"/>
    <mergeCell ref="J59:J60"/>
    <mergeCell ref="C48:D48"/>
    <mergeCell ref="C49:D49"/>
    <mergeCell ref="C50:D50"/>
    <mergeCell ref="B54:R54"/>
    <mergeCell ref="C55:F55"/>
    <mergeCell ref="C56:F56"/>
    <mergeCell ref="Q42:Q43"/>
    <mergeCell ref="R42:R43"/>
    <mergeCell ref="C44:D44"/>
    <mergeCell ref="C45:D45"/>
    <mergeCell ref="C46:D46"/>
    <mergeCell ref="C47:D47"/>
    <mergeCell ref="J42:J43"/>
    <mergeCell ref="K42:K43"/>
    <mergeCell ref="L42:L43"/>
    <mergeCell ref="M42:M43"/>
    <mergeCell ref="O42:O43"/>
    <mergeCell ref="P42:P43"/>
    <mergeCell ref="C39:F39"/>
    <mergeCell ref="C41:J41"/>
    <mergeCell ref="K41:P41"/>
    <mergeCell ref="B42:B43"/>
    <mergeCell ref="C42:D43"/>
    <mergeCell ref="E42:E43"/>
    <mergeCell ref="F42:F43"/>
    <mergeCell ref="G42:G43"/>
    <mergeCell ref="H42:H43"/>
    <mergeCell ref="I42:I43"/>
    <mergeCell ref="C30:D30"/>
    <mergeCell ref="C31:D31"/>
    <mergeCell ref="C32:D32"/>
    <mergeCell ref="C33:D33"/>
    <mergeCell ref="B37:R37"/>
    <mergeCell ref="C38:F38"/>
    <mergeCell ref="P25:P26"/>
    <mergeCell ref="Q25:Q26"/>
    <mergeCell ref="R25:R26"/>
    <mergeCell ref="C27:D27"/>
    <mergeCell ref="C28:D28"/>
    <mergeCell ref="C29:D29"/>
    <mergeCell ref="I25:I26"/>
    <mergeCell ref="J25:J26"/>
    <mergeCell ref="K25:K26"/>
    <mergeCell ref="L25:L26"/>
    <mergeCell ref="M25:M26"/>
    <mergeCell ref="O25:O26"/>
    <mergeCell ref="C21:F21"/>
    <mergeCell ref="C22:F22"/>
    <mergeCell ref="C24:J24"/>
    <mergeCell ref="K24:P24"/>
    <mergeCell ref="B25:B26"/>
    <mergeCell ref="C25:D26"/>
    <mergeCell ref="E25:E26"/>
    <mergeCell ref="F25:F26"/>
    <mergeCell ref="G25:G26"/>
    <mergeCell ref="H25:H26"/>
    <mergeCell ref="C11:D11"/>
    <mergeCell ref="C12:D12"/>
    <mergeCell ref="C13:D13"/>
    <mergeCell ref="C14:D14"/>
    <mergeCell ref="C15:D15"/>
    <mergeCell ref="B20:R20"/>
    <mergeCell ref="O7:O8"/>
    <mergeCell ref="P7:P8"/>
    <mergeCell ref="Q7:Q8"/>
    <mergeCell ref="R7:R8"/>
    <mergeCell ref="C9:D9"/>
    <mergeCell ref="C10:D10"/>
    <mergeCell ref="H7:H8"/>
    <mergeCell ref="I7:I8"/>
    <mergeCell ref="J7:J8"/>
    <mergeCell ref="K7:K8"/>
    <mergeCell ref="L7:L8"/>
    <mergeCell ref="M7:M8"/>
    <mergeCell ref="B2:R2"/>
    <mergeCell ref="C3:F3"/>
    <mergeCell ref="C4:F4"/>
    <mergeCell ref="C6:J6"/>
    <mergeCell ref="K6:P6"/>
    <mergeCell ref="B7:B8"/>
    <mergeCell ref="C7:D8"/>
    <mergeCell ref="E7:E8"/>
    <mergeCell ref="F7:F8"/>
    <mergeCell ref="G7:G8"/>
  </mergeCells>
  <pageMargins left="0.7" right="0.7" top="0.75" bottom="0.75" header="0.3" footer="0.3"/>
  <pageSetup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7"/>
  <sheetViews>
    <sheetView tabSelected="1" zoomScaleNormal="100" workbookViewId="0">
      <selection activeCell="O8" sqref="O8"/>
    </sheetView>
  </sheetViews>
  <sheetFormatPr defaultColWidth="8.88671875" defaultRowHeight="14.4" x14ac:dyDescent="0.3"/>
  <cols>
    <col min="1" max="1" width="12.5546875" style="1" bestFit="1" customWidth="1"/>
    <col min="2" max="2" width="14.6640625" style="1" bestFit="1" customWidth="1"/>
    <col min="3" max="4" width="12.6640625" style="1" bestFit="1" customWidth="1"/>
    <col min="5" max="5" width="14.109375" style="1" bestFit="1" customWidth="1"/>
    <col min="6" max="6" width="13.44140625" style="1" customWidth="1"/>
    <col min="7" max="7" width="12.5546875" style="1" bestFit="1" customWidth="1"/>
    <col min="8" max="9" width="12.5546875" style="1" customWidth="1"/>
    <col min="10" max="10" width="12.5546875" style="1" bestFit="1" customWidth="1"/>
    <col min="11" max="13" width="12.5546875" style="1" customWidth="1"/>
    <col min="14" max="14" width="15.33203125" style="1" customWidth="1"/>
    <col min="15" max="15" width="12.33203125" style="1" customWidth="1"/>
    <col min="16" max="16" width="2" style="1" customWidth="1"/>
    <col min="17" max="17" width="12.33203125" style="1" customWidth="1"/>
    <col min="18" max="18" width="1.109375" style="1" customWidth="1"/>
    <col min="19" max="20" width="8.88671875" style="1"/>
    <col min="21" max="21" width="11.33203125" style="1" customWidth="1"/>
    <col min="22" max="22" width="15.88671875" style="1" customWidth="1"/>
    <col min="23" max="16384" width="8.88671875" style="1"/>
  </cols>
  <sheetData>
    <row r="1" spans="1:29" x14ac:dyDescent="0.3">
      <c r="B1" s="148" t="s">
        <v>13</v>
      </c>
      <c r="C1" s="149"/>
      <c r="D1" s="149"/>
      <c r="E1" s="150"/>
      <c r="F1" s="148" t="s">
        <v>56</v>
      </c>
      <c r="G1" s="149"/>
      <c r="H1" s="149"/>
      <c r="I1" s="150"/>
      <c r="J1" s="148" t="s">
        <v>114</v>
      </c>
      <c r="K1" s="149"/>
      <c r="L1" s="149"/>
      <c r="M1" s="150"/>
      <c r="N1" s="73" t="s">
        <v>115</v>
      </c>
      <c r="O1" s="49" t="s">
        <v>57</v>
      </c>
      <c r="P1" s="51"/>
      <c r="R1" s="30"/>
    </row>
    <row r="2" spans="1:29" ht="15" thickBot="1" x14ac:dyDescent="0.35">
      <c r="B2" s="50" t="s">
        <v>58</v>
      </c>
      <c r="C2" s="51" t="s">
        <v>59</v>
      </c>
      <c r="D2" s="51" t="s">
        <v>60</v>
      </c>
      <c r="E2" s="52" t="s">
        <v>61</v>
      </c>
      <c r="F2" s="50" t="s">
        <v>58</v>
      </c>
      <c r="G2" s="51" t="s">
        <v>59</v>
      </c>
      <c r="H2" s="51" t="s">
        <v>60</v>
      </c>
      <c r="I2" s="52" t="s">
        <v>61</v>
      </c>
      <c r="J2" s="50" t="s">
        <v>58</v>
      </c>
      <c r="K2" s="51" t="s">
        <v>59</v>
      </c>
      <c r="L2" s="51" t="s">
        <v>60</v>
      </c>
      <c r="M2" s="52" t="s">
        <v>61</v>
      </c>
      <c r="N2" s="74" t="s">
        <v>116</v>
      </c>
      <c r="O2" s="53" t="s">
        <v>62</v>
      </c>
      <c r="P2" s="51"/>
      <c r="R2" s="30"/>
    </row>
    <row r="3" spans="1:29" x14ac:dyDescent="0.3">
      <c r="A3" s="1" t="s">
        <v>63</v>
      </c>
      <c r="B3" s="118">
        <v>53</v>
      </c>
      <c r="C3" s="118">
        <v>54</v>
      </c>
      <c r="D3" s="118">
        <v>1282.1199999999999</v>
      </c>
      <c r="E3" s="118">
        <v>188</v>
      </c>
      <c r="F3" s="54">
        <v>26.6</v>
      </c>
      <c r="G3" s="55">
        <v>39.74</v>
      </c>
      <c r="H3" s="55">
        <v>251.92</v>
      </c>
      <c r="I3" s="56">
        <v>88.58</v>
      </c>
      <c r="J3" s="54">
        <v>8.1199999999999992</v>
      </c>
      <c r="K3" s="55">
        <v>12.01</v>
      </c>
      <c r="L3" s="55">
        <v>86.91</v>
      </c>
      <c r="M3" s="71">
        <v>26.21</v>
      </c>
      <c r="N3" s="85"/>
      <c r="O3" s="93"/>
      <c r="P3" s="16"/>
      <c r="R3" s="30"/>
      <c r="AB3" s="81"/>
      <c r="AC3" s="81"/>
    </row>
    <row r="4" spans="1:29" ht="15" thickBot="1" x14ac:dyDescent="0.35">
      <c r="A4" s="1" t="s">
        <v>64</v>
      </c>
      <c r="B4" s="118">
        <v>59</v>
      </c>
      <c r="C4" s="118">
        <v>32</v>
      </c>
      <c r="D4" s="118">
        <v>1282.1199999999999</v>
      </c>
      <c r="E4" s="118">
        <v>188</v>
      </c>
      <c r="F4" s="57">
        <v>28.6</v>
      </c>
      <c r="G4" s="12">
        <v>31.97</v>
      </c>
      <c r="H4" s="12">
        <v>251.92</v>
      </c>
      <c r="I4" s="15">
        <v>88.58</v>
      </c>
      <c r="J4" s="57">
        <v>8.73</v>
      </c>
      <c r="K4" s="12">
        <v>9.66</v>
      </c>
      <c r="L4" s="12">
        <v>86.91</v>
      </c>
      <c r="M4" s="72">
        <v>26.21</v>
      </c>
      <c r="N4" s="76"/>
      <c r="O4" s="94"/>
      <c r="P4" s="16"/>
      <c r="R4" s="30"/>
      <c r="AB4" s="81"/>
      <c r="AC4" s="81"/>
    </row>
    <row r="5" spans="1:29" x14ac:dyDescent="0.3">
      <c r="A5" s="1" t="s">
        <v>65</v>
      </c>
      <c r="B5" s="118">
        <v>49</v>
      </c>
      <c r="C5" s="118">
        <v>39</v>
      </c>
      <c r="D5" s="118">
        <v>1282.1199999999999</v>
      </c>
      <c r="E5" s="118">
        <v>188.63</v>
      </c>
      <c r="F5" s="57">
        <v>25.27</v>
      </c>
      <c r="G5" s="12">
        <v>34.56</v>
      </c>
      <c r="H5" s="12">
        <v>251.92</v>
      </c>
      <c r="I5" s="15">
        <v>88.58</v>
      </c>
      <c r="J5" s="57">
        <v>7.71</v>
      </c>
      <c r="K5" s="12">
        <v>10.44</v>
      </c>
      <c r="L5" s="12">
        <v>86.91</v>
      </c>
      <c r="M5" s="72">
        <v>26.21</v>
      </c>
      <c r="N5" s="76"/>
      <c r="O5" s="94"/>
      <c r="P5" s="16"/>
      <c r="R5" s="30"/>
      <c r="T5" s="58"/>
      <c r="U5" s="59"/>
      <c r="V5" s="60" t="s">
        <v>66</v>
      </c>
      <c r="AB5" s="81"/>
      <c r="AC5" s="81"/>
    </row>
    <row r="6" spans="1:29" x14ac:dyDescent="0.3">
      <c r="A6" s="1" t="s">
        <v>67</v>
      </c>
      <c r="B6" s="118">
        <v>53</v>
      </c>
      <c r="C6" s="118">
        <v>63</v>
      </c>
      <c r="D6" s="118">
        <v>1282.1199999999999</v>
      </c>
      <c r="E6" s="118">
        <v>188.63</v>
      </c>
      <c r="F6" s="57">
        <v>26.6</v>
      </c>
      <c r="G6" s="12">
        <v>42.98</v>
      </c>
      <c r="H6" s="118">
        <v>251.92</v>
      </c>
      <c r="I6" s="15">
        <v>88.58</v>
      </c>
      <c r="J6" s="57">
        <v>8.1199999999999992</v>
      </c>
      <c r="K6" s="12">
        <v>12.98</v>
      </c>
      <c r="L6" s="116">
        <v>86.91</v>
      </c>
      <c r="M6" s="72">
        <v>26.21</v>
      </c>
      <c r="N6" s="76"/>
      <c r="O6" s="95"/>
      <c r="P6" s="46"/>
      <c r="Q6" s="64"/>
      <c r="R6" s="30"/>
      <c r="T6" s="1" t="s">
        <v>68</v>
      </c>
      <c r="V6" s="69">
        <v>44472</v>
      </c>
      <c r="AB6" s="81"/>
      <c r="AC6" s="81"/>
    </row>
    <row r="7" spans="1:29" ht="15" thickBot="1" x14ac:dyDescent="0.35">
      <c r="A7" s="1" t="s">
        <v>134</v>
      </c>
      <c r="B7" s="118">
        <v>64</v>
      </c>
      <c r="C7" s="62">
        <v>46</v>
      </c>
      <c r="D7" s="62">
        <v>1282.1199999999999</v>
      </c>
      <c r="E7" s="63">
        <v>188</v>
      </c>
      <c r="F7" s="61">
        <v>30.09</v>
      </c>
      <c r="G7" s="62">
        <v>37.15</v>
      </c>
      <c r="H7" s="118">
        <v>251.92</v>
      </c>
      <c r="I7" s="63">
        <v>88.58</v>
      </c>
      <c r="J7" s="61">
        <v>9.19</v>
      </c>
      <c r="K7" s="62">
        <v>11.22</v>
      </c>
      <c r="L7" s="116">
        <v>86.91</v>
      </c>
      <c r="M7" s="72">
        <v>26.21</v>
      </c>
      <c r="N7" s="83"/>
      <c r="O7" s="96">
        <f>ROUND(SUM(B3:E7)+(SUM(N3:N7))+(2*SUM(F3:I7))+(2*SUM(J3:M7)), 2)</f>
        <v>13243.54</v>
      </c>
      <c r="Q7" s="64" t="s">
        <v>70</v>
      </c>
      <c r="R7" s="30"/>
      <c r="T7" s="1" t="s">
        <v>71</v>
      </c>
      <c r="V7" s="69">
        <f>V6+7</f>
        <v>44479</v>
      </c>
      <c r="AB7" s="81"/>
      <c r="AC7" s="81"/>
    </row>
    <row r="8" spans="1:29" x14ac:dyDescent="0.3">
      <c r="A8" s="1" t="s">
        <v>69</v>
      </c>
      <c r="B8" s="91">
        <v>53</v>
      </c>
      <c r="C8" s="11">
        <v>58</v>
      </c>
      <c r="D8" s="11">
        <v>1282.1199999999999</v>
      </c>
      <c r="E8" s="92">
        <v>188.63</v>
      </c>
      <c r="F8" s="118">
        <v>26.6</v>
      </c>
      <c r="G8" s="11">
        <v>41.04</v>
      </c>
      <c r="H8" s="118">
        <v>251.92</v>
      </c>
      <c r="I8" s="92">
        <v>88.58</v>
      </c>
      <c r="J8" s="91">
        <v>8.1199999999999992</v>
      </c>
      <c r="K8" s="11">
        <v>12.4</v>
      </c>
      <c r="L8" s="116">
        <v>86.91</v>
      </c>
      <c r="M8" s="72">
        <v>26.21</v>
      </c>
      <c r="N8" s="84"/>
      <c r="O8" s="96"/>
      <c r="P8" s="46"/>
      <c r="Q8" s="64"/>
      <c r="R8" s="30"/>
      <c r="T8" s="1" t="s">
        <v>73</v>
      </c>
      <c r="V8" s="69">
        <f t="shared" ref="V8" si="0">V7+7</f>
        <v>44486</v>
      </c>
      <c r="AB8" s="81"/>
      <c r="AC8" s="81"/>
    </row>
    <row r="9" spans="1:29" x14ac:dyDescent="0.3">
      <c r="A9" s="1" t="s">
        <v>72</v>
      </c>
      <c r="B9" s="118">
        <v>52</v>
      </c>
      <c r="C9" s="12">
        <v>39</v>
      </c>
      <c r="D9" s="12">
        <v>1282.1199999999999</v>
      </c>
      <c r="E9" s="15">
        <v>188.63</v>
      </c>
      <c r="F9" s="118">
        <v>25</v>
      </c>
      <c r="G9" s="12">
        <v>34.56</v>
      </c>
      <c r="H9" s="118">
        <v>251.92</v>
      </c>
      <c r="I9" s="92">
        <v>88.58</v>
      </c>
      <c r="J9" s="12">
        <v>7.92</v>
      </c>
      <c r="K9" s="118">
        <v>10.44</v>
      </c>
      <c r="L9" s="116">
        <v>86.91</v>
      </c>
      <c r="M9" s="72">
        <v>26.21</v>
      </c>
      <c r="N9" s="97"/>
      <c r="O9" s="46"/>
      <c r="P9" s="64"/>
      <c r="Q9" s="30"/>
      <c r="S9" s="1" t="s">
        <v>75</v>
      </c>
      <c r="U9" s="69">
        <f>V8+7</f>
        <v>44493</v>
      </c>
      <c r="AA9" s="81"/>
      <c r="AB9" s="81"/>
    </row>
    <row r="10" spans="1:29" x14ac:dyDescent="0.3">
      <c r="A10" s="1" t="s">
        <v>74</v>
      </c>
      <c r="B10" s="118">
        <v>56</v>
      </c>
      <c r="C10" s="118">
        <v>28</v>
      </c>
      <c r="D10" s="12">
        <v>1282.1199999999999</v>
      </c>
      <c r="E10" s="15">
        <v>188.63</v>
      </c>
      <c r="F10" s="118">
        <v>27.6</v>
      </c>
      <c r="G10" s="118">
        <v>29.81</v>
      </c>
      <c r="H10" s="118">
        <v>251.92</v>
      </c>
      <c r="I10" s="92">
        <v>88.58</v>
      </c>
      <c r="J10" s="12">
        <v>8.42</v>
      </c>
      <c r="K10" s="118">
        <v>9</v>
      </c>
      <c r="L10" s="116">
        <v>86.91</v>
      </c>
      <c r="M10" s="72">
        <v>26.21</v>
      </c>
      <c r="N10" s="95"/>
      <c r="O10" s="46"/>
      <c r="P10" s="64"/>
      <c r="Q10" s="30"/>
      <c r="S10" s="1" t="s">
        <v>77</v>
      </c>
      <c r="U10" s="69">
        <f>U9+7</f>
        <v>44500</v>
      </c>
      <c r="AA10" s="81"/>
      <c r="AB10" s="81"/>
    </row>
    <row r="11" spans="1:29" ht="15" customHeight="1" thickBot="1" x14ac:dyDescent="0.35">
      <c r="A11" s="1" t="s">
        <v>76</v>
      </c>
      <c r="B11" s="118">
        <v>0</v>
      </c>
      <c r="C11" s="118">
        <v>39</v>
      </c>
      <c r="D11" s="118">
        <v>1282.1199999999999</v>
      </c>
      <c r="E11" s="63">
        <v>188.63</v>
      </c>
      <c r="F11" s="118">
        <v>0</v>
      </c>
      <c r="G11" s="118">
        <v>34.56</v>
      </c>
      <c r="H11" s="118">
        <v>251.92</v>
      </c>
      <c r="I11" s="92">
        <v>88.58</v>
      </c>
      <c r="J11" s="118">
        <v>0</v>
      </c>
      <c r="K11" s="118">
        <v>10.44</v>
      </c>
      <c r="L11" s="116">
        <v>86.91</v>
      </c>
      <c r="M11" s="72">
        <v>26.21</v>
      </c>
      <c r="N11" s="96">
        <f>ROUND(SUM(B8:E11)+(2*SUM(F8:I11))+(2*SUM(J8:M11)), 2)</f>
        <v>10408.780000000001</v>
      </c>
      <c r="P11" s="64" t="s">
        <v>70</v>
      </c>
      <c r="Q11" s="30"/>
      <c r="S11" s="1" t="s">
        <v>79</v>
      </c>
      <c r="U11" s="69">
        <f t="shared" ref="U11:V18" si="1">U10+7</f>
        <v>44507</v>
      </c>
      <c r="AA11" s="81"/>
      <c r="AB11" s="81"/>
    </row>
    <row r="12" spans="1:29" x14ac:dyDescent="0.3">
      <c r="A12" s="80" t="s">
        <v>78</v>
      </c>
      <c r="B12" s="118">
        <v>0</v>
      </c>
      <c r="C12" s="118">
        <v>42</v>
      </c>
      <c r="D12" s="118">
        <v>1282.1199999999999</v>
      </c>
      <c r="E12" s="15">
        <v>188.63</v>
      </c>
      <c r="F12" s="118">
        <v>0</v>
      </c>
      <c r="G12" s="118">
        <v>35.86</v>
      </c>
      <c r="H12" s="118">
        <v>251.92</v>
      </c>
      <c r="I12" s="92">
        <v>88.58</v>
      </c>
      <c r="J12" s="118">
        <v>0</v>
      </c>
      <c r="K12" s="118">
        <v>10.83</v>
      </c>
      <c r="L12" s="116">
        <v>86.91</v>
      </c>
      <c r="M12" s="72">
        <v>26.21</v>
      </c>
      <c r="N12" s="97"/>
      <c r="O12" s="46"/>
      <c r="P12" s="64"/>
      <c r="Q12" s="30"/>
      <c r="S12" s="1" t="s">
        <v>81</v>
      </c>
      <c r="U12" s="69">
        <f t="shared" si="1"/>
        <v>44514</v>
      </c>
      <c r="AA12" s="81"/>
      <c r="AB12" s="81"/>
    </row>
    <row r="13" spans="1:29" x14ac:dyDescent="0.3">
      <c r="A13" s="80" t="s">
        <v>80</v>
      </c>
      <c r="B13" s="57">
        <v>0</v>
      </c>
      <c r="C13" s="118">
        <v>52</v>
      </c>
      <c r="D13" s="118">
        <v>1282.1199999999999</v>
      </c>
      <c r="E13" s="15">
        <v>188.63</v>
      </c>
      <c r="F13" s="118">
        <v>0</v>
      </c>
      <c r="G13" s="118">
        <v>39.1</v>
      </c>
      <c r="H13" s="118">
        <v>251.92</v>
      </c>
      <c r="I13" s="92">
        <v>88.58</v>
      </c>
      <c r="J13" s="118">
        <v>0</v>
      </c>
      <c r="K13" s="12">
        <v>11.81</v>
      </c>
      <c r="L13" s="116">
        <v>86.91</v>
      </c>
      <c r="M13" s="72">
        <v>26.21</v>
      </c>
      <c r="N13" s="82"/>
      <c r="O13" s="97"/>
      <c r="P13" s="46"/>
      <c r="Q13" s="64"/>
      <c r="R13" s="30"/>
      <c r="T13" s="1" t="s">
        <v>83</v>
      </c>
      <c r="V13" s="69">
        <f>U12+7</f>
        <v>44521</v>
      </c>
      <c r="AB13" s="81"/>
      <c r="AC13" s="81"/>
    </row>
    <row r="14" spans="1:29" x14ac:dyDescent="0.3">
      <c r="A14" s="80" t="s">
        <v>82</v>
      </c>
      <c r="B14" s="57">
        <v>0</v>
      </c>
      <c r="C14" s="12">
        <v>48</v>
      </c>
      <c r="D14" s="118">
        <v>1282.1199999999999</v>
      </c>
      <c r="E14" s="15">
        <v>188.63</v>
      </c>
      <c r="F14" s="118">
        <v>0</v>
      </c>
      <c r="G14" s="118">
        <v>37.799999999999997</v>
      </c>
      <c r="H14" s="118">
        <v>251.92</v>
      </c>
      <c r="I14" s="92">
        <v>88.58</v>
      </c>
      <c r="J14" s="118">
        <v>0</v>
      </c>
      <c r="K14" s="12">
        <v>11.42</v>
      </c>
      <c r="L14" s="116">
        <v>86.91</v>
      </c>
      <c r="M14" s="72">
        <v>26.21</v>
      </c>
      <c r="N14" s="82"/>
      <c r="O14" s="97"/>
      <c r="P14" s="46"/>
      <c r="Q14" s="64"/>
      <c r="R14" s="30"/>
      <c r="T14" s="1" t="s">
        <v>85</v>
      </c>
      <c r="V14" s="69">
        <f t="shared" si="1"/>
        <v>44528</v>
      </c>
      <c r="AB14" s="81"/>
      <c r="AC14" s="81"/>
    </row>
    <row r="15" spans="1:29" ht="15" thickBot="1" x14ac:dyDescent="0.35">
      <c r="A15" s="80" t="s">
        <v>84</v>
      </c>
      <c r="B15" s="61">
        <v>0</v>
      </c>
      <c r="C15" s="62">
        <v>39</v>
      </c>
      <c r="D15" s="62">
        <v>1282.1199999999999</v>
      </c>
      <c r="E15" s="63">
        <v>188.63</v>
      </c>
      <c r="F15" s="118">
        <v>0</v>
      </c>
      <c r="G15" s="62">
        <v>34.56</v>
      </c>
      <c r="H15" s="118">
        <v>251.92</v>
      </c>
      <c r="I15" s="92">
        <v>88.58</v>
      </c>
      <c r="J15" s="118">
        <v>0</v>
      </c>
      <c r="K15" s="62">
        <v>10.44</v>
      </c>
      <c r="L15" s="116">
        <v>86.91</v>
      </c>
      <c r="M15" s="72">
        <v>26.21</v>
      </c>
      <c r="N15" s="83"/>
      <c r="O15" s="98">
        <f>ROUND(SUM(B12:E15)+(SUM(N12:N15))+(2*SUM(F12:I15))+(2*SUM(J12:M15)), 2)</f>
        <v>10076.6</v>
      </c>
      <c r="P15" s="46"/>
      <c r="Q15" s="64" t="s">
        <v>70</v>
      </c>
      <c r="R15" s="30"/>
      <c r="T15" s="1" t="s">
        <v>138</v>
      </c>
      <c r="V15" s="69">
        <f t="shared" si="1"/>
        <v>44535</v>
      </c>
      <c r="AB15" s="81"/>
      <c r="AC15" s="81"/>
    </row>
    <row r="16" spans="1:29" ht="15" thickBot="1" x14ac:dyDescent="0.35">
      <c r="A16" s="65" t="s">
        <v>86</v>
      </c>
      <c r="B16" s="66">
        <f>SUM(B3:B15)</f>
        <v>439</v>
      </c>
      <c r="C16" s="66">
        <f t="shared" ref="C16:O16" si="2">SUM(C3:C15)</f>
        <v>579</v>
      </c>
      <c r="D16" s="66">
        <f>SUM(D3:D15)</f>
        <v>16667.559999999994</v>
      </c>
      <c r="E16" s="66">
        <f>SUM(E3:E15)</f>
        <v>2450.3000000000006</v>
      </c>
      <c r="F16" s="66">
        <f t="shared" si="2"/>
        <v>216.35999999999999</v>
      </c>
      <c r="G16" s="66">
        <f t="shared" si="2"/>
        <v>473.69000000000005</v>
      </c>
      <c r="H16" s="66">
        <f t="shared" si="2"/>
        <v>3274.9600000000005</v>
      </c>
      <c r="I16" s="66">
        <f t="shared" si="2"/>
        <v>1151.5400000000002</v>
      </c>
      <c r="J16" s="66">
        <f t="shared" si="2"/>
        <v>66.33</v>
      </c>
      <c r="K16" s="66">
        <f t="shared" si="2"/>
        <v>143.09</v>
      </c>
      <c r="L16" s="66">
        <f t="shared" si="2"/>
        <v>1129.83</v>
      </c>
      <c r="M16" s="66">
        <f t="shared" si="2"/>
        <v>340.72999999999996</v>
      </c>
      <c r="N16" s="66"/>
      <c r="O16" s="66">
        <f t="shared" si="2"/>
        <v>23320.14</v>
      </c>
      <c r="P16" s="46"/>
      <c r="Q16" s="64" t="s">
        <v>70</v>
      </c>
      <c r="R16" s="30"/>
      <c r="T16" s="1" t="s">
        <v>87</v>
      </c>
      <c r="V16" s="69">
        <f t="shared" si="1"/>
        <v>44542</v>
      </c>
      <c r="AB16" s="81"/>
    </row>
    <row r="17" spans="1:28" ht="15" thickTop="1" x14ac:dyDescent="0.3">
      <c r="A17" s="51"/>
      <c r="B17" s="51"/>
      <c r="C17" s="51"/>
      <c r="G17" s="16"/>
      <c r="R17" s="30"/>
      <c r="T17" s="1" t="s">
        <v>88</v>
      </c>
      <c r="V17" s="69">
        <f t="shared" si="1"/>
        <v>44549</v>
      </c>
      <c r="AB17" s="81"/>
    </row>
    <row r="18" spans="1:28" x14ac:dyDescent="0.3">
      <c r="A18" s="67"/>
      <c r="B18" s="67" t="s">
        <v>89</v>
      </c>
      <c r="C18" s="67"/>
      <c r="D18" s="68"/>
      <c r="R18" s="30"/>
      <c r="T18" s="1" t="s">
        <v>90</v>
      </c>
      <c r="V18" s="69">
        <f t="shared" si="1"/>
        <v>44556</v>
      </c>
    </row>
    <row r="19" spans="1:28" x14ac:dyDescent="0.3">
      <c r="A19" s="67"/>
      <c r="B19" s="67" t="s">
        <v>91</v>
      </c>
      <c r="C19" s="67"/>
      <c r="D19" s="68"/>
      <c r="R19" s="30"/>
      <c r="V19" s="69"/>
    </row>
    <row r="20" spans="1:28" ht="15" thickBot="1" x14ac:dyDescent="0.35">
      <c r="A20" s="67"/>
      <c r="B20" s="67"/>
      <c r="C20" s="67"/>
      <c r="D20" s="68"/>
      <c r="G20" s="16"/>
      <c r="R20" s="30"/>
      <c r="T20" s="70" t="s">
        <v>92</v>
      </c>
    </row>
    <row r="21" spans="1:28" ht="39.75" customHeight="1" x14ac:dyDescent="0.3">
      <c r="B21" s="148" t="s">
        <v>93</v>
      </c>
      <c r="C21" s="149"/>
      <c r="D21" s="149"/>
      <c r="E21" s="150"/>
      <c r="F21" s="148" t="s">
        <v>94</v>
      </c>
      <c r="G21" s="149"/>
      <c r="H21" s="149"/>
      <c r="I21" s="150"/>
      <c r="J21" s="148" t="s">
        <v>95</v>
      </c>
      <c r="K21" s="149"/>
      <c r="L21" s="149"/>
      <c r="M21" s="149"/>
      <c r="N21" s="145" t="s">
        <v>96</v>
      </c>
      <c r="O21"/>
      <c r="P21"/>
      <c r="Q21"/>
      <c r="R21" s="30"/>
      <c r="T21" s="70" t="s">
        <v>97</v>
      </c>
    </row>
    <row r="22" spans="1:28" ht="39.75" customHeight="1" thickBot="1" x14ac:dyDescent="0.35">
      <c r="B22" s="50" t="s">
        <v>58</v>
      </c>
      <c r="C22" s="51" t="s">
        <v>59</v>
      </c>
      <c r="D22" s="51" t="s">
        <v>60</v>
      </c>
      <c r="E22" s="52" t="s">
        <v>61</v>
      </c>
      <c r="F22" s="50" t="s">
        <v>58</v>
      </c>
      <c r="G22" s="51" t="s">
        <v>59</v>
      </c>
      <c r="H22" s="51" t="s">
        <v>60</v>
      </c>
      <c r="I22" s="52" t="s">
        <v>61</v>
      </c>
      <c r="J22" s="50" t="s">
        <v>58</v>
      </c>
      <c r="K22" s="51" t="s">
        <v>59</v>
      </c>
      <c r="L22" s="51" t="s">
        <v>60</v>
      </c>
      <c r="M22" s="51" t="s">
        <v>61</v>
      </c>
      <c r="N22" s="146"/>
      <c r="O22"/>
      <c r="P22"/>
      <c r="Q22"/>
      <c r="R22" s="30"/>
    </row>
    <row r="23" spans="1:28" ht="15" thickBot="1" x14ac:dyDescent="0.35">
      <c r="A23" s="1" t="s">
        <v>63</v>
      </c>
      <c r="B23" s="116">
        <v>560</v>
      </c>
      <c r="C23" s="55">
        <v>828</v>
      </c>
      <c r="D23" s="55">
        <v>5038.47</v>
      </c>
      <c r="E23" s="56">
        <v>1807.7</v>
      </c>
      <c r="F23" s="54">
        <f>B23-B3</f>
        <v>507</v>
      </c>
      <c r="G23" s="54">
        <f t="shared" ref="G23:I35" si="3">C23-C3</f>
        <v>774</v>
      </c>
      <c r="H23" s="54">
        <f t="shared" si="3"/>
        <v>3756.3500000000004</v>
      </c>
      <c r="I23" s="54">
        <f t="shared" si="3"/>
        <v>1619.7</v>
      </c>
      <c r="J23" s="54">
        <v>480.4</v>
      </c>
      <c r="K23" s="54">
        <v>734.26</v>
      </c>
      <c r="L23" s="54">
        <v>3504.4300000000003</v>
      </c>
      <c r="M23" s="54">
        <v>1531.1200000000001</v>
      </c>
      <c r="N23" s="85"/>
      <c r="O23"/>
      <c r="P23"/>
      <c r="Q23"/>
      <c r="R23" s="30"/>
    </row>
    <row r="24" spans="1:28" ht="15" thickBot="1" x14ac:dyDescent="0.35">
      <c r="A24" s="1" t="s">
        <v>64</v>
      </c>
      <c r="B24" s="57">
        <v>602</v>
      </c>
      <c r="C24" s="12">
        <v>666</v>
      </c>
      <c r="D24" s="55">
        <v>5038.47</v>
      </c>
      <c r="E24" s="56">
        <v>1807.7</v>
      </c>
      <c r="F24" s="54">
        <f t="shared" ref="F24:F35" si="4">B24-B4</f>
        <v>543</v>
      </c>
      <c r="G24" s="54">
        <f t="shared" si="3"/>
        <v>634</v>
      </c>
      <c r="H24" s="54">
        <f t="shared" si="3"/>
        <v>3756.3500000000004</v>
      </c>
      <c r="I24" s="54">
        <f t="shared" si="3"/>
        <v>1619.7</v>
      </c>
      <c r="J24" s="54">
        <v>514.4</v>
      </c>
      <c r="K24" s="54">
        <v>602.03</v>
      </c>
      <c r="L24" s="54">
        <v>3504.4300000000003</v>
      </c>
      <c r="M24" s="54">
        <v>1531.1200000000001</v>
      </c>
      <c r="N24" s="76"/>
      <c r="O24"/>
      <c r="P24"/>
      <c r="Q24"/>
      <c r="R24" s="30"/>
    </row>
    <row r="25" spans="1:28" ht="15" thickBot="1" x14ac:dyDescent="0.35">
      <c r="A25" s="1" t="s">
        <v>65</v>
      </c>
      <c r="B25" s="57">
        <v>532</v>
      </c>
      <c r="C25" s="12">
        <v>720</v>
      </c>
      <c r="D25" s="55">
        <v>5038.47</v>
      </c>
      <c r="E25" s="56">
        <v>1807.7</v>
      </c>
      <c r="F25" s="54">
        <f t="shared" si="4"/>
        <v>483</v>
      </c>
      <c r="G25" s="54">
        <f t="shared" si="3"/>
        <v>681</v>
      </c>
      <c r="H25" s="54">
        <f t="shared" si="3"/>
        <v>3756.3500000000004</v>
      </c>
      <c r="I25" s="54">
        <f t="shared" si="3"/>
        <v>1619.0700000000002</v>
      </c>
      <c r="J25" s="54">
        <v>457.73</v>
      </c>
      <c r="K25" s="54">
        <v>646.44000000000005</v>
      </c>
      <c r="L25" s="54">
        <v>3504.4300000000003</v>
      </c>
      <c r="M25" s="54">
        <v>1530.4900000000002</v>
      </c>
      <c r="N25" s="76"/>
      <c r="O25"/>
      <c r="P25"/>
      <c r="Q25"/>
      <c r="R25" s="30"/>
    </row>
    <row r="26" spans="1:28" ht="15" thickBot="1" x14ac:dyDescent="0.35">
      <c r="A26" s="1" t="s">
        <v>67</v>
      </c>
      <c r="B26" s="61">
        <v>560</v>
      </c>
      <c r="C26" s="62">
        <v>895</v>
      </c>
      <c r="D26" s="55">
        <v>5038.47</v>
      </c>
      <c r="E26" s="56">
        <v>1807.7</v>
      </c>
      <c r="F26" s="54">
        <f t="shared" si="4"/>
        <v>507</v>
      </c>
      <c r="G26" s="54">
        <f t="shared" si="3"/>
        <v>832</v>
      </c>
      <c r="H26" s="54">
        <f t="shared" si="3"/>
        <v>3756.3500000000004</v>
      </c>
      <c r="I26" s="54">
        <f t="shared" si="3"/>
        <v>1619.0700000000002</v>
      </c>
      <c r="J26" s="54">
        <v>480.4</v>
      </c>
      <c r="K26" s="54">
        <v>789.02</v>
      </c>
      <c r="L26" s="54">
        <v>3504.4300000000003</v>
      </c>
      <c r="M26" s="54">
        <v>1530.4900000000002</v>
      </c>
      <c r="N26" s="77"/>
      <c r="O26"/>
      <c r="P26"/>
      <c r="Q26"/>
      <c r="R26" s="30"/>
    </row>
    <row r="27" spans="1:28" ht="15" thickBot="1" x14ac:dyDescent="0.35">
      <c r="A27" s="1" t="s">
        <v>69</v>
      </c>
      <c r="B27" s="54">
        <v>633.5</v>
      </c>
      <c r="C27" s="55">
        <v>774</v>
      </c>
      <c r="D27" s="55">
        <v>5038.47</v>
      </c>
      <c r="E27" s="56">
        <v>1807.7</v>
      </c>
      <c r="F27" s="54">
        <f t="shared" si="4"/>
        <v>569.5</v>
      </c>
      <c r="G27" s="54">
        <f t="shared" si="3"/>
        <v>728</v>
      </c>
      <c r="H27" s="54">
        <f t="shared" si="3"/>
        <v>3756.3500000000004</v>
      </c>
      <c r="I27" s="54">
        <f t="shared" si="3"/>
        <v>1619.7</v>
      </c>
      <c r="J27" s="54">
        <v>539.41</v>
      </c>
      <c r="K27" s="54">
        <v>690.85</v>
      </c>
      <c r="L27" s="54">
        <v>3504.4300000000003</v>
      </c>
      <c r="M27" s="54">
        <v>1531.1200000000001</v>
      </c>
      <c r="N27" s="84"/>
      <c r="O27"/>
      <c r="P27"/>
      <c r="Q27"/>
      <c r="R27" s="30"/>
    </row>
    <row r="28" spans="1:28" ht="15" thickBot="1" x14ac:dyDescent="0.35">
      <c r="A28" s="1" t="s">
        <v>72</v>
      </c>
      <c r="B28" s="57">
        <v>560</v>
      </c>
      <c r="C28" s="12">
        <v>695</v>
      </c>
      <c r="D28" s="55">
        <v>5038.47</v>
      </c>
      <c r="E28" s="56">
        <v>1807.7</v>
      </c>
      <c r="F28" s="54">
        <f t="shared" si="4"/>
        <v>507</v>
      </c>
      <c r="G28" s="54">
        <f t="shared" si="3"/>
        <v>637</v>
      </c>
      <c r="H28" s="54">
        <f t="shared" si="3"/>
        <v>3756.3500000000004</v>
      </c>
      <c r="I28" s="54">
        <f t="shared" si="3"/>
        <v>1619.0700000000002</v>
      </c>
      <c r="J28" s="54">
        <v>480.4</v>
      </c>
      <c r="K28" s="54">
        <v>595.96</v>
      </c>
      <c r="L28" s="54">
        <v>3504.4300000000003</v>
      </c>
      <c r="M28" s="54">
        <v>1530.4900000000002</v>
      </c>
      <c r="N28" s="82"/>
      <c r="O28"/>
      <c r="P28"/>
      <c r="Q28"/>
      <c r="R28" s="30"/>
    </row>
    <row r="29" spans="1:28" ht="15" thickBot="1" x14ac:dyDescent="0.35">
      <c r="A29" s="1" t="s">
        <v>74</v>
      </c>
      <c r="B29" s="57">
        <v>546</v>
      </c>
      <c r="C29" s="12">
        <v>720</v>
      </c>
      <c r="D29" s="55">
        <v>5038.47</v>
      </c>
      <c r="E29" s="56">
        <v>1807.7</v>
      </c>
      <c r="F29" s="54">
        <f t="shared" si="4"/>
        <v>494</v>
      </c>
      <c r="G29" s="54">
        <f t="shared" si="3"/>
        <v>681</v>
      </c>
      <c r="H29" s="54">
        <f t="shared" si="3"/>
        <v>3756.3500000000004</v>
      </c>
      <c r="I29" s="54">
        <f t="shared" si="3"/>
        <v>1619.0700000000002</v>
      </c>
      <c r="J29" s="54">
        <v>469</v>
      </c>
      <c r="K29" s="54">
        <v>646.44000000000005</v>
      </c>
      <c r="L29" s="54">
        <v>3504.4300000000003</v>
      </c>
      <c r="M29" s="54">
        <v>1530.4900000000002</v>
      </c>
      <c r="N29" s="82"/>
      <c r="O29"/>
      <c r="P29"/>
      <c r="Q29"/>
      <c r="R29" s="30"/>
    </row>
    <row r="30" spans="1:28" ht="15" thickBot="1" x14ac:dyDescent="0.35">
      <c r="A30" s="1" t="s">
        <v>76</v>
      </c>
      <c r="B30" s="61">
        <v>581</v>
      </c>
      <c r="C30" s="62">
        <v>621</v>
      </c>
      <c r="D30" s="55">
        <v>5038.47</v>
      </c>
      <c r="E30" s="56">
        <v>1807.7</v>
      </c>
      <c r="F30" s="54">
        <f t="shared" si="4"/>
        <v>525</v>
      </c>
      <c r="G30" s="54">
        <f t="shared" si="3"/>
        <v>593</v>
      </c>
      <c r="H30" s="54">
        <f t="shared" si="3"/>
        <v>3756.3500000000004</v>
      </c>
      <c r="I30" s="54">
        <f t="shared" si="3"/>
        <v>1619.0700000000002</v>
      </c>
      <c r="J30" s="54">
        <v>497.4</v>
      </c>
      <c r="K30" s="54">
        <v>563.19000000000005</v>
      </c>
      <c r="L30" s="54">
        <v>3504.4300000000003</v>
      </c>
      <c r="M30" s="54">
        <v>1530.4900000000002</v>
      </c>
      <c r="N30" s="77"/>
      <c r="O30"/>
      <c r="P30"/>
      <c r="Q30"/>
      <c r="R30" s="30"/>
    </row>
    <row r="31" spans="1:28" ht="15" thickBot="1" x14ac:dyDescent="0.35">
      <c r="A31" s="80" t="s">
        <v>78</v>
      </c>
      <c r="B31" s="54">
        <v>0</v>
      </c>
      <c r="C31" s="55">
        <v>720</v>
      </c>
      <c r="D31" s="55">
        <v>5038.47</v>
      </c>
      <c r="E31" s="56">
        <v>1807.7</v>
      </c>
      <c r="F31" s="54">
        <f t="shared" si="4"/>
        <v>0</v>
      </c>
      <c r="G31" s="54">
        <f t="shared" si="3"/>
        <v>681</v>
      </c>
      <c r="H31" s="54">
        <f t="shared" si="3"/>
        <v>3756.3500000000004</v>
      </c>
      <c r="I31" s="54">
        <f t="shared" si="3"/>
        <v>1619.0700000000002</v>
      </c>
      <c r="J31" s="54">
        <v>0</v>
      </c>
      <c r="K31" s="54">
        <v>646.44000000000005</v>
      </c>
      <c r="L31" s="54">
        <v>3504.4300000000003</v>
      </c>
      <c r="M31" s="54">
        <v>1530.4900000000002</v>
      </c>
      <c r="N31" s="84"/>
      <c r="O31"/>
      <c r="P31"/>
      <c r="Q31"/>
      <c r="R31" s="30"/>
    </row>
    <row r="32" spans="1:28" ht="15" thickBot="1" x14ac:dyDescent="0.35">
      <c r="A32" s="80" t="s">
        <v>80</v>
      </c>
      <c r="B32" s="54">
        <v>0</v>
      </c>
      <c r="C32" s="12">
        <v>747</v>
      </c>
      <c r="D32" s="55">
        <v>5038.47</v>
      </c>
      <c r="E32" s="56">
        <v>1807.7</v>
      </c>
      <c r="F32" s="54">
        <f t="shared" si="4"/>
        <v>0</v>
      </c>
      <c r="G32" s="54">
        <f t="shared" si="3"/>
        <v>705</v>
      </c>
      <c r="H32" s="54">
        <f t="shared" si="3"/>
        <v>3756.3500000000004</v>
      </c>
      <c r="I32" s="54">
        <f t="shared" si="3"/>
        <v>1619.0700000000002</v>
      </c>
      <c r="J32" s="54">
        <v>0</v>
      </c>
      <c r="K32" s="54">
        <v>669.14</v>
      </c>
      <c r="L32" s="54">
        <v>3504.4300000000003</v>
      </c>
      <c r="M32" s="54">
        <v>1530.4900000000002</v>
      </c>
      <c r="N32" s="82"/>
      <c r="O32"/>
      <c r="P32"/>
      <c r="Q32"/>
      <c r="R32" s="30"/>
    </row>
    <row r="33" spans="1:18" ht="15" thickBot="1" x14ac:dyDescent="0.35">
      <c r="A33" s="80" t="s">
        <v>82</v>
      </c>
      <c r="B33" s="54">
        <v>0</v>
      </c>
      <c r="C33" s="12">
        <v>814.5</v>
      </c>
      <c r="D33" s="55">
        <v>5038.47</v>
      </c>
      <c r="E33" s="56">
        <v>1807.7</v>
      </c>
      <c r="F33" s="54">
        <f t="shared" si="4"/>
        <v>0</v>
      </c>
      <c r="G33" s="54">
        <f t="shared" si="3"/>
        <v>762.5</v>
      </c>
      <c r="H33" s="54">
        <f t="shared" si="3"/>
        <v>3756.3500000000004</v>
      </c>
      <c r="I33" s="54">
        <f t="shared" si="3"/>
        <v>1619.0700000000002</v>
      </c>
      <c r="J33" s="54">
        <v>0</v>
      </c>
      <c r="K33" s="54">
        <v>723.4</v>
      </c>
      <c r="L33" s="54">
        <v>3504.4300000000003</v>
      </c>
      <c r="M33" s="54">
        <v>1530.4900000000002</v>
      </c>
      <c r="N33" s="82"/>
      <c r="O33"/>
      <c r="P33"/>
      <c r="Q33"/>
      <c r="R33" s="30"/>
    </row>
    <row r="34" spans="1:18" ht="15" thickBot="1" x14ac:dyDescent="0.35">
      <c r="A34" s="80" t="s">
        <v>84</v>
      </c>
      <c r="B34" s="54">
        <v>0</v>
      </c>
      <c r="C34" s="12">
        <v>787.5</v>
      </c>
      <c r="D34" s="55">
        <v>5038.47</v>
      </c>
      <c r="E34" s="56">
        <v>1807.7</v>
      </c>
      <c r="F34" s="54">
        <f t="shared" si="4"/>
        <v>0</v>
      </c>
      <c r="G34" s="54">
        <f t="shared" si="3"/>
        <v>739.5</v>
      </c>
      <c r="H34" s="54">
        <f t="shared" si="3"/>
        <v>3756.3500000000004</v>
      </c>
      <c r="I34" s="54">
        <f t="shared" si="3"/>
        <v>1619.0700000000002</v>
      </c>
      <c r="J34" s="54">
        <v>0</v>
      </c>
      <c r="K34" s="54">
        <v>701.7</v>
      </c>
      <c r="L34" s="54">
        <v>3504.4300000000003</v>
      </c>
      <c r="M34" s="54">
        <v>1530.4900000000002</v>
      </c>
      <c r="N34" s="82"/>
      <c r="O34"/>
      <c r="P34"/>
      <c r="Q34"/>
      <c r="R34" s="30"/>
    </row>
    <row r="35" spans="1:18" ht="15" thickBot="1" x14ac:dyDescent="0.35">
      <c r="A35" s="80" t="s">
        <v>123</v>
      </c>
      <c r="B35" s="54">
        <v>0</v>
      </c>
      <c r="C35" s="62">
        <v>720</v>
      </c>
      <c r="D35" s="55">
        <v>5038.47</v>
      </c>
      <c r="E35" s="56">
        <v>1807.7</v>
      </c>
      <c r="F35" s="54">
        <f t="shared" si="4"/>
        <v>0</v>
      </c>
      <c r="G35" s="54">
        <f t="shared" si="3"/>
        <v>681</v>
      </c>
      <c r="H35" s="54">
        <f t="shared" si="3"/>
        <v>3756.3500000000004</v>
      </c>
      <c r="I35" s="54">
        <f t="shared" si="3"/>
        <v>1619.0700000000002</v>
      </c>
      <c r="J35" s="54">
        <v>0</v>
      </c>
      <c r="K35" s="54">
        <v>646.44000000000005</v>
      </c>
      <c r="L35" s="54">
        <v>3504.4300000000003</v>
      </c>
      <c r="M35" s="54">
        <v>1530.4900000000002</v>
      </c>
      <c r="N35" s="83"/>
      <c r="O35"/>
      <c r="P35"/>
      <c r="Q35"/>
      <c r="R35" s="30"/>
    </row>
    <row r="36" spans="1:18" ht="15" thickBot="1" x14ac:dyDescent="0.35">
      <c r="A36" s="65" t="s">
        <v>86</v>
      </c>
      <c r="B36" s="66">
        <f>SUM(B23:B35)</f>
        <v>4574.5</v>
      </c>
      <c r="C36" s="66">
        <f t="shared" ref="C36:M36" si="5">SUM(C23:C35)</f>
        <v>9708</v>
      </c>
      <c r="D36" s="66">
        <f t="shared" si="5"/>
        <v>65500.110000000008</v>
      </c>
      <c r="E36" s="66">
        <f t="shared" si="5"/>
        <v>23500.100000000006</v>
      </c>
      <c r="F36" s="66">
        <f t="shared" si="5"/>
        <v>4135.5</v>
      </c>
      <c r="G36" s="66">
        <f t="shared" si="5"/>
        <v>9129</v>
      </c>
      <c r="H36" s="66">
        <f t="shared" si="5"/>
        <v>48832.549999999988</v>
      </c>
      <c r="I36" s="66">
        <f t="shared" si="5"/>
        <v>21049.8</v>
      </c>
      <c r="J36" s="66">
        <f t="shared" si="5"/>
        <v>3919.14</v>
      </c>
      <c r="K36" s="66">
        <f t="shared" si="5"/>
        <v>8655.3100000000013</v>
      </c>
      <c r="L36" s="66">
        <f t="shared" si="5"/>
        <v>45557.590000000004</v>
      </c>
      <c r="M36" s="66">
        <f t="shared" si="5"/>
        <v>19898.260000000006</v>
      </c>
      <c r="N36" s="75">
        <f>L36-N11</f>
        <v>35148.810000000005</v>
      </c>
      <c r="O36"/>
      <c r="P36"/>
      <c r="Q36"/>
      <c r="R36" s="30"/>
    </row>
    <row r="37" spans="1:18" ht="15" thickTop="1" x14ac:dyDescent="0.3">
      <c r="O37"/>
      <c r="P37"/>
      <c r="Q37"/>
      <c r="R37" s="30"/>
    </row>
    <row r="38" spans="1:18" x14ac:dyDescent="0.3">
      <c r="A38" s="147" t="s">
        <v>98</v>
      </c>
      <c r="B38" s="147"/>
      <c r="C38" s="16">
        <f>SUM(B36:E36)</f>
        <v>103282.71000000002</v>
      </c>
      <c r="D38" s="65" t="s">
        <v>99</v>
      </c>
      <c r="K38" s="67"/>
      <c r="O38"/>
      <c r="P38"/>
      <c r="Q38"/>
      <c r="R38" s="30"/>
    </row>
    <row r="39" spans="1:18" x14ac:dyDescent="0.3">
      <c r="A39" s="147" t="s">
        <v>100</v>
      </c>
      <c r="B39" s="147"/>
      <c r="C39" s="16">
        <f>SUM(B16:E16)</f>
        <v>20135.859999999993</v>
      </c>
      <c r="D39" s="65" t="s">
        <v>101</v>
      </c>
      <c r="K39" s="67"/>
      <c r="Q39" s="16"/>
      <c r="R39" s="30"/>
    </row>
    <row r="40" spans="1:18" x14ac:dyDescent="0.3">
      <c r="A40" s="147" t="s">
        <v>102</v>
      </c>
      <c r="B40" s="147"/>
      <c r="C40" s="16">
        <f>SUM(F36:I36)</f>
        <v>83146.849999999991</v>
      </c>
      <c r="D40" s="65" t="s">
        <v>103</v>
      </c>
      <c r="K40" s="67"/>
      <c r="R40" s="30"/>
    </row>
    <row r="41" spans="1:18" x14ac:dyDescent="0.3">
      <c r="A41" s="68" t="s">
        <v>104</v>
      </c>
      <c r="B41" s="68"/>
      <c r="C41" s="16">
        <f>C40*0.124</f>
        <v>10310.2094</v>
      </c>
      <c r="D41" s="65" t="s">
        <v>105</v>
      </c>
      <c r="K41" s="16"/>
      <c r="R41" s="30"/>
    </row>
    <row r="42" spans="1:18" x14ac:dyDescent="0.3">
      <c r="A42" s="68" t="s">
        <v>106</v>
      </c>
      <c r="B42" s="68"/>
      <c r="C42" s="16">
        <f>SUM(J36:M36)</f>
        <v>78030.300000000017</v>
      </c>
      <c r="D42" s="65" t="s">
        <v>107</v>
      </c>
      <c r="K42" s="16"/>
      <c r="R42" s="30"/>
    </row>
    <row r="43" spans="1:18" x14ac:dyDescent="0.3">
      <c r="A43" s="68" t="s">
        <v>108</v>
      </c>
      <c r="B43" s="68"/>
      <c r="C43" s="16">
        <f>C42*0.029</f>
        <v>2262.8787000000007</v>
      </c>
      <c r="D43" s="65" t="s">
        <v>109</v>
      </c>
      <c r="K43" s="16"/>
      <c r="R43" s="30"/>
    </row>
    <row r="44" spans="1:18" x14ac:dyDescent="0.3">
      <c r="A44" s="68" t="s">
        <v>110</v>
      </c>
      <c r="B44" s="68"/>
      <c r="C44" s="16">
        <f>N36</f>
        <v>35148.810000000005</v>
      </c>
      <c r="D44" s="65" t="s">
        <v>111</v>
      </c>
      <c r="R44" s="30"/>
    </row>
    <row r="45" spans="1:18" x14ac:dyDescent="0.3">
      <c r="A45" s="68" t="s">
        <v>112</v>
      </c>
      <c r="B45" s="68"/>
      <c r="C45" s="16">
        <f>C44*0.009</f>
        <v>316.33929000000001</v>
      </c>
      <c r="D45" s="65" t="s">
        <v>113</v>
      </c>
      <c r="R45" s="30"/>
    </row>
    <row r="46" spans="1:18" ht="6" customHeight="1" x14ac:dyDescent="0.3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8"/>
    </row>
    <row r="47" spans="1:18" ht="6" customHeight="1" x14ac:dyDescent="0.3"/>
  </sheetData>
  <mergeCells count="10">
    <mergeCell ref="N21:N22"/>
    <mergeCell ref="A38:B38"/>
    <mergeCell ref="A39:B39"/>
    <mergeCell ref="A40:B40"/>
    <mergeCell ref="B1:E1"/>
    <mergeCell ref="F1:I1"/>
    <mergeCell ref="J1:M1"/>
    <mergeCell ref="B21:E21"/>
    <mergeCell ref="F21:I21"/>
    <mergeCell ref="J21:M21"/>
  </mergeCells>
  <phoneticPr fontId="11" type="noConversion"/>
  <pageMargins left="0.7" right="0.7" top="0.75" bottom="0.75" header="0.3" footer="0.3"/>
  <pageSetup paperSize="5" scale="7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B23" sqref="B23:F23"/>
    </sheetView>
  </sheetViews>
  <sheetFormatPr defaultRowHeight="14.4" x14ac:dyDescent="0.3"/>
  <cols>
    <col min="1" max="1" width="10.88671875" customWidth="1"/>
    <col min="2" max="2" width="11.5546875" bestFit="1" customWidth="1"/>
    <col min="3" max="5" width="11.5546875" customWidth="1"/>
    <col min="6" max="6" width="10" customWidth="1"/>
    <col min="7" max="8" width="10.88671875" customWidth="1"/>
  </cols>
  <sheetData>
    <row r="1" spans="1:8" ht="17.399999999999999" x14ac:dyDescent="0.35">
      <c r="A1" s="86" t="s">
        <v>119</v>
      </c>
    </row>
    <row r="2" spans="1:8" s="88" customFormat="1" ht="28.8" x14ac:dyDescent="0.3">
      <c r="A2" s="87" t="s">
        <v>124</v>
      </c>
      <c r="B2" s="87" t="s">
        <v>125</v>
      </c>
      <c r="C2" s="87" t="s">
        <v>126</v>
      </c>
      <c r="D2" s="87" t="s">
        <v>127</v>
      </c>
      <c r="E2" s="87" t="s">
        <v>39</v>
      </c>
      <c r="F2" s="87" t="s">
        <v>128</v>
      </c>
      <c r="G2" s="87" t="s">
        <v>129</v>
      </c>
      <c r="H2" s="87" t="s">
        <v>130</v>
      </c>
    </row>
    <row r="3" spans="1:8" x14ac:dyDescent="0.3">
      <c r="A3" s="89" t="s">
        <v>131</v>
      </c>
      <c r="B3" s="90">
        <v>7280</v>
      </c>
      <c r="C3" s="90">
        <v>533</v>
      </c>
      <c r="D3" s="90">
        <v>345.8</v>
      </c>
      <c r="E3" s="90">
        <v>451.36</v>
      </c>
      <c r="F3" s="90">
        <v>105.56</v>
      </c>
      <c r="G3" s="90">
        <v>364</v>
      </c>
      <c r="H3" s="90">
        <v>130</v>
      </c>
    </row>
    <row r="4" spans="1:8" x14ac:dyDescent="0.3">
      <c r="A4" s="89" t="s">
        <v>132</v>
      </c>
      <c r="B4" s="90">
        <v>7280</v>
      </c>
      <c r="C4" s="90">
        <v>533</v>
      </c>
      <c r="D4" s="90">
        <v>345.8</v>
      </c>
      <c r="E4" s="90">
        <v>451.36</v>
      </c>
      <c r="F4" s="90">
        <v>105.56</v>
      </c>
      <c r="G4" s="90">
        <v>364</v>
      </c>
      <c r="H4" s="90">
        <v>130</v>
      </c>
    </row>
    <row r="5" spans="1:8" x14ac:dyDescent="0.3">
      <c r="A5" s="89" t="s">
        <v>133</v>
      </c>
      <c r="B5" s="90">
        <v>7280</v>
      </c>
      <c r="C5" s="90">
        <v>533</v>
      </c>
      <c r="D5" s="90">
        <v>345.8</v>
      </c>
      <c r="E5" s="90">
        <v>451.36</v>
      </c>
      <c r="F5" s="90">
        <v>105.56</v>
      </c>
      <c r="G5" s="90">
        <v>364</v>
      </c>
      <c r="H5" s="90">
        <v>130</v>
      </c>
    </row>
    <row r="7" spans="1:8" ht="17.399999999999999" x14ac:dyDescent="0.35">
      <c r="A7" s="86" t="s">
        <v>43</v>
      </c>
    </row>
    <row r="8" spans="1:8" ht="28.8" x14ac:dyDescent="0.3">
      <c r="A8" s="87" t="s">
        <v>124</v>
      </c>
      <c r="B8" s="87" t="s">
        <v>125</v>
      </c>
      <c r="C8" s="87" t="s">
        <v>126</v>
      </c>
      <c r="D8" s="87" t="s">
        <v>127</v>
      </c>
      <c r="E8" s="87" t="s">
        <v>39</v>
      </c>
      <c r="F8" s="87" t="s">
        <v>128</v>
      </c>
      <c r="G8" s="87" t="s">
        <v>129</v>
      </c>
      <c r="H8" s="87" t="s">
        <v>130</v>
      </c>
    </row>
    <row r="9" spans="1:8" x14ac:dyDescent="0.3">
      <c r="A9" s="89" t="s">
        <v>131</v>
      </c>
      <c r="B9" s="90">
        <v>9360</v>
      </c>
      <c r="C9" s="90">
        <v>377</v>
      </c>
      <c r="D9" s="90">
        <v>449.28</v>
      </c>
      <c r="E9" s="90">
        <v>580.32000000000005</v>
      </c>
      <c r="F9" s="90">
        <v>135.72</v>
      </c>
      <c r="G9" s="90">
        <v>374.4</v>
      </c>
      <c r="H9" s="90">
        <v>65</v>
      </c>
    </row>
    <row r="10" spans="1:8" x14ac:dyDescent="0.3">
      <c r="A10" s="89" t="s">
        <v>132</v>
      </c>
      <c r="B10" s="90">
        <v>9360</v>
      </c>
      <c r="C10" s="90">
        <v>377</v>
      </c>
      <c r="D10" s="90">
        <v>449.28</v>
      </c>
      <c r="E10" s="90">
        <v>580.32000000000005</v>
      </c>
      <c r="F10" s="90">
        <v>135.72</v>
      </c>
      <c r="G10" s="90">
        <v>374.4</v>
      </c>
      <c r="H10" s="90">
        <v>65</v>
      </c>
    </row>
    <row r="11" spans="1:8" x14ac:dyDescent="0.3">
      <c r="A11" s="89" t="s">
        <v>133</v>
      </c>
      <c r="B11" s="90">
        <v>9360</v>
      </c>
      <c r="C11" s="90">
        <v>377</v>
      </c>
      <c r="D11" s="90">
        <v>449.28</v>
      </c>
      <c r="E11" s="90">
        <v>580.32000000000005</v>
      </c>
      <c r="F11" s="90">
        <v>135.72</v>
      </c>
      <c r="G11" s="90">
        <v>374.4</v>
      </c>
      <c r="H11" s="90">
        <v>65</v>
      </c>
    </row>
    <row r="13" spans="1:8" ht="17.399999999999999" x14ac:dyDescent="0.35">
      <c r="A13" s="86" t="s">
        <v>47</v>
      </c>
    </row>
    <row r="14" spans="1:8" ht="28.8" x14ac:dyDescent="0.3">
      <c r="A14" s="87" t="s">
        <v>124</v>
      </c>
      <c r="B14" s="87" t="s">
        <v>125</v>
      </c>
      <c r="C14" s="87" t="s">
        <v>126</v>
      </c>
      <c r="D14" s="87" t="s">
        <v>127</v>
      </c>
      <c r="E14" s="87" t="s">
        <v>39</v>
      </c>
      <c r="F14" s="87" t="s">
        <v>128</v>
      </c>
      <c r="G14" s="87" t="s">
        <v>129</v>
      </c>
      <c r="H14" s="87" t="s">
        <v>130</v>
      </c>
    </row>
    <row r="15" spans="1:8" x14ac:dyDescent="0.3">
      <c r="A15" s="89" t="s">
        <v>131</v>
      </c>
      <c r="B15" s="90">
        <v>65500.11</v>
      </c>
      <c r="C15" s="90">
        <v>15460.25</v>
      </c>
      <c r="D15" s="90">
        <v>3274.96</v>
      </c>
      <c r="E15" s="90">
        <v>4061.07</v>
      </c>
      <c r="F15" s="90">
        <v>949.78</v>
      </c>
      <c r="G15" s="90">
        <v>0</v>
      </c>
      <c r="H15" s="90">
        <v>195</v>
      </c>
    </row>
    <row r="16" spans="1:8" x14ac:dyDescent="0.3">
      <c r="A16" s="89" t="s">
        <v>132</v>
      </c>
      <c r="B16" s="90">
        <v>65500.11</v>
      </c>
      <c r="C16" s="90">
        <v>15460.25</v>
      </c>
      <c r="D16" s="90">
        <v>3274.96</v>
      </c>
      <c r="E16" s="90">
        <v>4061.07</v>
      </c>
      <c r="F16" s="90">
        <v>949.78</v>
      </c>
      <c r="G16" s="90">
        <v>0</v>
      </c>
      <c r="H16" s="90">
        <v>195</v>
      </c>
    </row>
    <row r="17" spans="1:8" x14ac:dyDescent="0.3">
      <c r="A17" s="89" t="s">
        <v>133</v>
      </c>
      <c r="B17" s="90">
        <v>65500.11</v>
      </c>
      <c r="C17" s="90">
        <v>15460.25</v>
      </c>
      <c r="D17" s="90">
        <v>3274.96</v>
      </c>
      <c r="E17" s="90">
        <v>731.46</v>
      </c>
      <c r="F17" s="90">
        <v>949.78</v>
      </c>
      <c r="G17" s="90">
        <v>0</v>
      </c>
      <c r="H17" s="90">
        <v>195</v>
      </c>
    </row>
    <row r="19" spans="1:8" ht="17.399999999999999" x14ac:dyDescent="0.35">
      <c r="A19" s="86" t="s">
        <v>50</v>
      </c>
    </row>
    <row r="20" spans="1:8" ht="28.8" x14ac:dyDescent="0.3">
      <c r="A20" s="87" t="s">
        <v>124</v>
      </c>
      <c r="B20" s="87" t="s">
        <v>125</v>
      </c>
      <c r="C20" s="87" t="s">
        <v>126</v>
      </c>
      <c r="D20" s="87" t="s">
        <v>127</v>
      </c>
      <c r="E20" s="87" t="s">
        <v>39</v>
      </c>
      <c r="F20" s="87" t="s">
        <v>128</v>
      </c>
      <c r="G20" s="87" t="s">
        <v>129</v>
      </c>
      <c r="H20" s="87" t="s">
        <v>130</v>
      </c>
    </row>
    <row r="21" spans="1:8" x14ac:dyDescent="0.3">
      <c r="A21" s="89" t="s">
        <v>131</v>
      </c>
      <c r="B21" s="90">
        <v>0</v>
      </c>
      <c r="C21" s="90">
        <v>0</v>
      </c>
      <c r="D21" s="90">
        <v>0</v>
      </c>
      <c r="E21" s="90">
        <v>0</v>
      </c>
      <c r="F21" s="90">
        <v>0</v>
      </c>
      <c r="G21" s="90">
        <v>0</v>
      </c>
      <c r="H21" s="90">
        <v>0</v>
      </c>
    </row>
    <row r="22" spans="1:8" x14ac:dyDescent="0.3">
      <c r="A22" s="89" t="s">
        <v>132</v>
      </c>
      <c r="B22" s="90">
        <v>0</v>
      </c>
      <c r="C22" s="90">
        <v>0</v>
      </c>
      <c r="D22" s="90">
        <v>0</v>
      </c>
      <c r="E22" s="90">
        <v>0</v>
      </c>
      <c r="F22" s="90">
        <v>0</v>
      </c>
      <c r="G22" s="90">
        <v>0</v>
      </c>
      <c r="H22" s="90">
        <v>0</v>
      </c>
    </row>
    <row r="23" spans="1:8" x14ac:dyDescent="0.3">
      <c r="A23" s="89" t="s">
        <v>133</v>
      </c>
      <c r="B23" s="90">
        <v>1807.7</v>
      </c>
      <c r="C23" s="90">
        <v>147</v>
      </c>
      <c r="D23" s="90">
        <v>88.58</v>
      </c>
      <c r="E23" s="90">
        <v>112.08</v>
      </c>
      <c r="F23" s="90">
        <v>26.21</v>
      </c>
      <c r="G23" s="90">
        <v>36.15</v>
      </c>
      <c r="H23" s="90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DF9D94B52BF8C4980DF5DCF7E0DB867" ma:contentTypeVersion="14" ma:contentTypeDescription="Create a new document." ma:contentTypeScope="" ma:versionID="f4cb1fe222b454efc5462945f26d77a8">
  <xsd:schema xmlns:xsd="http://www.w3.org/2001/XMLSchema" xmlns:xs="http://www.w3.org/2001/XMLSchema" xmlns:p="http://schemas.microsoft.com/office/2006/metadata/properties" xmlns:ns3="33beb07e-f070-4436-82e4-b9249064d73a" xmlns:ns4="0e72df31-eb16-498a-b8ff-3ff70362f360" targetNamespace="http://schemas.microsoft.com/office/2006/metadata/properties" ma:root="true" ma:fieldsID="cacb78e143c71880be4ed94671451f6a" ns3:_="" ns4:_="">
    <xsd:import namespace="33beb07e-f070-4436-82e4-b9249064d73a"/>
    <xsd:import namespace="0e72df31-eb16-498a-b8ff-3ff70362f360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beb07e-f070-4436-82e4-b9249064d73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72df31-eb16-498a-b8ff-3ff70362f3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FED05F8-892E-43BC-B31E-D2142D2B21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928B3A-F21F-4D89-B326-2D5BE8563147}">
  <ds:schemaRefs>
    <ds:schemaRef ds:uri="http://schemas.microsoft.com/office/2006/metadata/properties"/>
    <ds:schemaRef ds:uri="http://www.w3.org/2000/xmlns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D361F57-36CE-482D-AC09-0A16BDDFEC38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33beb07e-f070-4436-82e4-b9249064d73a"/>
    <ds:schemaRef ds:uri="0e72df31-eb16-498a-b8ff-3ff70362f360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9e 3m Earnings Record</vt:lpstr>
      <vt:lpstr>9e 3m Payroll Register</vt:lpstr>
      <vt:lpstr>9e 3m - 941 template</vt:lpstr>
      <vt:lpstr>Sheet1</vt:lpstr>
      <vt:lpstr>'9e 3m - 941 template'!Print_Area</vt:lpstr>
    </vt:vector>
  </TitlesOfParts>
  <Company>MHCC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MHCC</dc:creator>
  <cp:lastModifiedBy>Kilago Paul</cp:lastModifiedBy>
  <dcterms:created xsi:type="dcterms:W3CDTF">2019-12-09T20:13:29Z</dcterms:created>
  <dcterms:modified xsi:type="dcterms:W3CDTF">2023-03-03T04:42:25Z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0x010100ADF9D94B52BF8C4980DF5DCF7E0DB867</vt:lpwstr>
  </property>
</Properties>
</file>