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55" i="1" l="1"/>
  <c r="E55" i="1"/>
  <c r="F55" i="1"/>
  <c r="G55" i="1"/>
  <c r="H55" i="1"/>
  <c r="C55" i="1"/>
  <c r="C54" i="1"/>
  <c r="C56" i="1" s="1"/>
  <c r="H53" i="1"/>
  <c r="G51" i="1"/>
  <c r="H51" i="1"/>
  <c r="G48" i="1"/>
  <c r="H48" i="1"/>
  <c r="F48" i="1"/>
  <c r="F49" i="1" s="1"/>
  <c r="E47" i="1"/>
  <c r="E51" i="1" s="1"/>
  <c r="F47" i="1"/>
  <c r="F51" i="1" s="1"/>
  <c r="D47" i="1"/>
  <c r="D48" i="1" s="1"/>
  <c r="C41" i="1"/>
  <c r="C38" i="1"/>
  <c r="C40" i="1" s="1"/>
  <c r="C42" i="1" s="1"/>
  <c r="C28" i="1"/>
  <c r="C29" i="1" s="1"/>
  <c r="H3" i="1"/>
  <c r="I3" i="1" s="1"/>
  <c r="E7" i="1"/>
  <c r="H7" i="1" s="1"/>
  <c r="C27" i="1" s="1"/>
  <c r="E8" i="1"/>
  <c r="H8" i="1" s="1"/>
  <c r="E9" i="1"/>
  <c r="H9" i="1" s="1"/>
  <c r="E10" i="1"/>
  <c r="H10" i="1" s="1"/>
  <c r="E11" i="1"/>
  <c r="H11" i="1" s="1"/>
  <c r="E12" i="1"/>
  <c r="H12" i="1" s="1"/>
  <c r="E13" i="1"/>
  <c r="H13" i="1" s="1"/>
  <c r="E14" i="1"/>
  <c r="H14" i="1" s="1"/>
  <c r="E15" i="1"/>
  <c r="H15" i="1" s="1"/>
  <c r="E16" i="1"/>
  <c r="H16" i="1" s="1"/>
  <c r="E17" i="1"/>
  <c r="H17" i="1" s="1"/>
  <c r="E18" i="1"/>
  <c r="H18" i="1" s="1"/>
  <c r="E19" i="1"/>
  <c r="H19" i="1" s="1"/>
  <c r="E20" i="1"/>
  <c r="H20" i="1" s="1"/>
  <c r="E21" i="1"/>
  <c r="H21" i="1" s="1"/>
  <c r="E22" i="1"/>
  <c r="H22" i="1" s="1"/>
  <c r="E23" i="1"/>
  <c r="H23" i="1" s="1"/>
  <c r="D4" i="1"/>
  <c r="E4" i="1" s="1"/>
  <c r="H4" i="1" s="1"/>
  <c r="D49" i="1" l="1"/>
  <c r="D50" i="1" s="1"/>
  <c r="D52" i="1" s="1"/>
  <c r="D54" i="1" s="1"/>
  <c r="D56" i="1" s="1"/>
  <c r="H50" i="1"/>
  <c r="H52" i="1" s="1"/>
  <c r="H54" i="1" s="1"/>
  <c r="H56" i="1" s="1"/>
  <c r="D51" i="1"/>
  <c r="H49" i="1"/>
  <c r="E48" i="1"/>
  <c r="G49" i="1"/>
  <c r="G50" i="1" s="1"/>
  <c r="G52" i="1" s="1"/>
  <c r="G54" i="1" s="1"/>
  <c r="G56" i="1" s="1"/>
  <c r="F50" i="1"/>
  <c r="F52" i="1" s="1"/>
  <c r="F54" i="1" s="1"/>
  <c r="F56" i="1" s="1"/>
  <c r="I4" i="1"/>
  <c r="D5" i="1"/>
  <c r="E50" i="1" l="1"/>
  <c r="E52" i="1" s="1"/>
  <c r="E54" i="1" s="1"/>
  <c r="E56" i="1" s="1"/>
  <c r="C57" i="1" s="1"/>
  <c r="E49" i="1"/>
  <c r="E5" i="1"/>
  <c r="H5" i="1" s="1"/>
  <c r="D6" i="1"/>
  <c r="E6" i="1" s="1"/>
  <c r="H6" i="1" s="1"/>
  <c r="I5" i="1" l="1"/>
  <c r="I6" i="1" s="1"/>
  <c r="I7" i="1" s="1"/>
  <c r="I8" i="1" s="1"/>
  <c r="I9" i="1" s="1"/>
  <c r="I10" i="1" s="1"/>
  <c r="I11" i="1" s="1"/>
  <c r="I12" i="1" s="1"/>
  <c r="I13" i="1" s="1"/>
  <c r="I14" i="1" s="1"/>
  <c r="I15" i="1" s="1"/>
  <c r="I16" i="1" s="1"/>
  <c r="I17" i="1" s="1"/>
  <c r="I18" i="1" s="1"/>
  <c r="I19" i="1" s="1"/>
  <c r="I20" i="1" s="1"/>
  <c r="I21" i="1" s="1"/>
  <c r="I22" i="1" s="1"/>
  <c r="I23" i="1" s="1"/>
  <c r="C30" i="1"/>
  <c r="C25" i="1"/>
  <c r="C26" i="1"/>
</calcChain>
</file>

<file path=xl/sharedStrings.xml><?xml version="1.0" encoding="utf-8"?>
<sst xmlns="http://schemas.openxmlformats.org/spreadsheetml/2006/main" count="49" uniqueCount="41">
  <si>
    <t>a.)</t>
  </si>
  <si>
    <t>3.)</t>
  </si>
  <si>
    <t>Year</t>
  </si>
  <si>
    <t>Savings</t>
  </si>
  <si>
    <t>Price per gallon</t>
  </si>
  <si>
    <t>Total savings</t>
  </si>
  <si>
    <t>Ongoing expenses</t>
  </si>
  <si>
    <t>Capex</t>
  </si>
  <si>
    <t>Net cash flow</t>
  </si>
  <si>
    <t>NPV</t>
  </si>
  <si>
    <t>IRR</t>
  </si>
  <si>
    <t>Payback period</t>
  </si>
  <si>
    <t>Cumulative cash flow</t>
  </si>
  <si>
    <t>Equivalent annual cost</t>
  </si>
  <si>
    <t>PVF @10%, 20 years</t>
  </si>
  <si>
    <t>Euivalent annual saving</t>
  </si>
  <si>
    <t>PV of the difference between the equivalent annual cost and savings are same. The differenec between equivalent annual savings and cost is (14682.13- 4815.82) $8193.91. This value is equivalent to an annual annuity with a present value of $69759.67, the NPV from part (a).</t>
  </si>
  <si>
    <t>b.)</t>
  </si>
  <si>
    <t>c.)</t>
  </si>
  <si>
    <t>d.)</t>
  </si>
  <si>
    <t>e.)</t>
  </si>
  <si>
    <t>f.)</t>
  </si>
  <si>
    <t>No. of year</t>
  </si>
  <si>
    <t>Annuity amount</t>
  </si>
  <si>
    <t>Discount rate</t>
  </si>
  <si>
    <t>Present value</t>
  </si>
  <si>
    <t>14-a.)</t>
  </si>
  <si>
    <t>PV of annuity</t>
  </si>
  <si>
    <t>15.)</t>
  </si>
  <si>
    <t>cost</t>
  </si>
  <si>
    <t>Savings in expenses</t>
  </si>
  <si>
    <t>Income before tax</t>
  </si>
  <si>
    <t>Net Income</t>
  </si>
  <si>
    <t>Add: Depreciation</t>
  </si>
  <si>
    <t>Operating cash flow</t>
  </si>
  <si>
    <t>Depreciation</t>
  </si>
  <si>
    <t>Tax @30%</t>
  </si>
  <si>
    <t>Total cash flow</t>
  </si>
  <si>
    <t>Salvage value</t>
  </si>
  <si>
    <t>PVF @11%</t>
  </si>
  <si>
    <t>PV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</si>
</sst>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(&quot;$&quot;* #,##0.00_);_(&quot;$&quot;* \(#,##0.00\);_(&quot;$&quot;* &quot;-&quot;??_);_(@_)"/>
    <numFmt numFmtId="166" formatCode="0.0000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rgb="FF16192B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rgb="FF333333"/>
      <name val="Calibri"/>
      <family val="2"/>
      <scheme val="minor"/>
    </font>
    <font>
      <b/>
      <sz val="10"/>
      <color rgb="FF33333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9">
    <xf numFmtId="0" fontId="0" fillId="0" borderId="0" xfId="0"/>
    <xf numFmtId="9" fontId="0" fillId="0" borderId="0" xfId="0" applyNumberFormat="1"/>
    <xf numFmtId="0" fontId="2" fillId="2" borderId="1" xfId="0" applyFont="1" applyFill="1" applyBorder="1" applyAlignment="1">
      <alignment wrapText="1"/>
    </xf>
    <xf numFmtId="0" fontId="4" fillId="2" borderId="1" xfId="0" applyFont="1" applyFill="1" applyBorder="1" applyAlignment="1">
      <alignment horizontal="center"/>
    </xf>
    <xf numFmtId="44" fontId="4" fillId="2" borderId="1" xfId="1" applyFont="1" applyFill="1" applyBorder="1" applyAlignment="1">
      <alignment horizontal="center"/>
    </xf>
    <xf numFmtId="10" fontId="4" fillId="2" borderId="1" xfId="0" applyNumberFormat="1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/>
    </xf>
    <xf numFmtId="166" fontId="4" fillId="2" borderId="1" xfId="0" applyNumberFormat="1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44" fontId="3" fillId="0" borderId="1" xfId="1" applyFont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3" fillId="0" borderId="1" xfId="0" applyFont="1" applyBorder="1" applyAlignment="1"/>
    <xf numFmtId="9" fontId="3" fillId="0" borderId="1" xfId="0" applyNumberFormat="1" applyFont="1" applyBorder="1" applyAlignment="1">
      <alignment horizontal="center"/>
    </xf>
    <xf numFmtId="0" fontId="5" fillId="3" borderId="1" xfId="0" applyFont="1" applyFill="1" applyBorder="1" applyAlignment="1">
      <alignment vertical="center"/>
    </xf>
    <xf numFmtId="44" fontId="5" fillId="3" borderId="1" xfId="1" applyFont="1" applyFill="1" applyBorder="1" applyAlignment="1">
      <alignment vertical="center"/>
    </xf>
    <xf numFmtId="44" fontId="3" fillId="0" borderId="1" xfId="1" applyFont="1" applyBorder="1" applyAlignment="1"/>
    <xf numFmtId="0" fontId="6" fillId="2" borderId="1" xfId="0" applyFont="1" applyFill="1" applyBorder="1" applyAlignment="1">
      <alignment vertical="center"/>
    </xf>
    <xf numFmtId="44" fontId="4" fillId="2" borderId="1" xfId="1" applyFont="1" applyFill="1" applyBorder="1" applyAlignment="1"/>
    <xf numFmtId="44" fontId="6" fillId="2" borderId="1" xfId="1" applyFont="1" applyFill="1" applyBorder="1" applyAlignment="1">
      <alignment vertical="center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57"/>
  <sheetViews>
    <sheetView tabSelected="1" topLeftCell="A19" workbookViewId="0">
      <selection activeCell="J52" sqref="J52"/>
    </sheetView>
  </sheetViews>
  <sheetFormatPr defaultRowHeight="15" x14ac:dyDescent="0.25"/>
  <cols>
    <col min="1" max="1" width="6" bestFit="1" customWidth="1"/>
    <col min="2" max="2" width="19.140625" bestFit="1" customWidth="1"/>
    <col min="3" max="3" width="12" bestFit="1" customWidth="1"/>
    <col min="4" max="4" width="13.5703125" bestFit="1" customWidth="1"/>
    <col min="5" max="5" width="12" bestFit="1" customWidth="1"/>
    <col min="6" max="6" width="15.28515625" bestFit="1" customWidth="1"/>
    <col min="7" max="8" width="12" bestFit="1" customWidth="1"/>
    <col min="9" max="9" width="18.140625" bestFit="1" customWidth="1"/>
    <col min="10" max="10" width="20.42578125" bestFit="1" customWidth="1"/>
    <col min="12" max="12" width="14.5703125" bestFit="1" customWidth="1"/>
  </cols>
  <sheetData>
    <row r="2" spans="1:9" x14ac:dyDescent="0.25">
      <c r="A2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12</v>
      </c>
    </row>
    <row r="3" spans="1:9" x14ac:dyDescent="0.25">
      <c r="B3" s="8">
        <v>0</v>
      </c>
      <c r="C3" s="9"/>
      <c r="D3" s="9">
        <v>3</v>
      </c>
      <c r="E3" s="9"/>
      <c r="F3" s="9"/>
      <c r="G3" s="9">
        <v>-41000</v>
      </c>
      <c r="H3" s="9">
        <f>G3</f>
        <v>-41000</v>
      </c>
      <c r="I3" s="9">
        <f>H3</f>
        <v>-41000</v>
      </c>
    </row>
    <row r="4" spans="1:9" x14ac:dyDescent="0.25">
      <c r="B4" s="8">
        <v>1</v>
      </c>
      <c r="C4" s="9">
        <v>3800</v>
      </c>
      <c r="D4" s="9">
        <f>D3+0.5</f>
        <v>3.5</v>
      </c>
      <c r="E4" s="9">
        <f>C4*D4</f>
        <v>13300</v>
      </c>
      <c r="F4" s="9">
        <v>3500</v>
      </c>
      <c r="G4" s="9"/>
      <c r="H4" s="9">
        <f>E4-F4</f>
        <v>9800</v>
      </c>
      <c r="I4" s="9">
        <f>I3+H4</f>
        <v>-31200</v>
      </c>
    </row>
    <row r="5" spans="1:9" x14ac:dyDescent="0.25">
      <c r="B5" s="8">
        <v>2</v>
      </c>
      <c r="C5" s="9">
        <v>3800</v>
      </c>
      <c r="D5" s="9">
        <f>D4+0.5</f>
        <v>4</v>
      </c>
      <c r="E5" s="9">
        <f t="shared" ref="E5:E23" si="0">C5*D5</f>
        <v>15200</v>
      </c>
      <c r="F5" s="9">
        <v>3500</v>
      </c>
      <c r="G5" s="9"/>
      <c r="H5" s="9">
        <f t="shared" ref="H5:H23" si="1">E5-F5</f>
        <v>11700</v>
      </c>
      <c r="I5" s="9">
        <f>I4+H5</f>
        <v>-19500</v>
      </c>
    </row>
    <row r="6" spans="1:9" x14ac:dyDescent="0.25">
      <c r="B6" s="8">
        <v>3</v>
      </c>
      <c r="C6" s="9">
        <v>3800</v>
      </c>
      <c r="D6" s="9">
        <f>D5+0.5</f>
        <v>4.5</v>
      </c>
      <c r="E6" s="9">
        <f t="shared" si="0"/>
        <v>17100</v>
      </c>
      <c r="F6" s="9">
        <v>3500</v>
      </c>
      <c r="G6" s="9"/>
      <c r="H6" s="9">
        <f t="shared" si="1"/>
        <v>13600</v>
      </c>
      <c r="I6" s="9">
        <f>I5+H6</f>
        <v>-5900</v>
      </c>
    </row>
    <row r="7" spans="1:9" x14ac:dyDescent="0.25">
      <c r="B7" s="8">
        <v>4</v>
      </c>
      <c r="C7" s="9">
        <v>3800</v>
      </c>
      <c r="D7" s="9">
        <v>4.5</v>
      </c>
      <c r="E7" s="9">
        <f t="shared" si="0"/>
        <v>17100</v>
      </c>
      <c r="F7" s="9">
        <v>3500</v>
      </c>
      <c r="G7" s="9"/>
      <c r="H7" s="9">
        <f t="shared" si="1"/>
        <v>13600</v>
      </c>
      <c r="I7" s="9">
        <f t="shared" ref="I7:I23" si="2">I6+H7</f>
        <v>7700</v>
      </c>
    </row>
    <row r="8" spans="1:9" x14ac:dyDescent="0.25">
      <c r="B8" s="8">
        <v>5</v>
      </c>
      <c r="C8" s="9">
        <v>3800</v>
      </c>
      <c r="D8" s="9">
        <v>4.5</v>
      </c>
      <c r="E8" s="9">
        <f t="shared" si="0"/>
        <v>17100</v>
      </c>
      <c r="F8" s="9">
        <v>3500</v>
      </c>
      <c r="G8" s="9"/>
      <c r="H8" s="9">
        <f t="shared" si="1"/>
        <v>13600</v>
      </c>
      <c r="I8" s="9">
        <f t="shared" si="2"/>
        <v>21300</v>
      </c>
    </row>
    <row r="9" spans="1:9" x14ac:dyDescent="0.25">
      <c r="B9" s="8">
        <v>6</v>
      </c>
      <c r="C9" s="9">
        <v>3800</v>
      </c>
      <c r="D9" s="9">
        <v>4.5</v>
      </c>
      <c r="E9" s="9">
        <f t="shared" si="0"/>
        <v>17100</v>
      </c>
      <c r="F9" s="9">
        <v>3500</v>
      </c>
      <c r="G9" s="9"/>
      <c r="H9" s="9">
        <f t="shared" si="1"/>
        <v>13600</v>
      </c>
      <c r="I9" s="9">
        <f t="shared" si="2"/>
        <v>34900</v>
      </c>
    </row>
    <row r="10" spans="1:9" x14ac:dyDescent="0.25">
      <c r="B10" s="8">
        <v>7</v>
      </c>
      <c r="C10" s="9">
        <v>3800</v>
      </c>
      <c r="D10" s="9">
        <v>4.5</v>
      </c>
      <c r="E10" s="9">
        <f t="shared" si="0"/>
        <v>17100</v>
      </c>
      <c r="F10" s="9">
        <v>3500</v>
      </c>
      <c r="G10" s="9"/>
      <c r="H10" s="9">
        <f t="shared" si="1"/>
        <v>13600</v>
      </c>
      <c r="I10" s="9">
        <f t="shared" si="2"/>
        <v>48500</v>
      </c>
    </row>
    <row r="11" spans="1:9" x14ac:dyDescent="0.25">
      <c r="B11" s="8">
        <v>8</v>
      </c>
      <c r="C11" s="9">
        <v>3800</v>
      </c>
      <c r="D11" s="9">
        <v>4.5</v>
      </c>
      <c r="E11" s="9">
        <f t="shared" si="0"/>
        <v>17100</v>
      </c>
      <c r="F11" s="9">
        <v>3500</v>
      </c>
      <c r="G11" s="9"/>
      <c r="H11" s="9">
        <f t="shared" si="1"/>
        <v>13600</v>
      </c>
      <c r="I11" s="9">
        <f t="shared" si="2"/>
        <v>62100</v>
      </c>
    </row>
    <row r="12" spans="1:9" x14ac:dyDescent="0.25">
      <c r="B12" s="8">
        <v>9</v>
      </c>
      <c r="C12" s="9">
        <v>3800</v>
      </c>
      <c r="D12" s="9">
        <v>4.5</v>
      </c>
      <c r="E12" s="9">
        <f t="shared" si="0"/>
        <v>17100</v>
      </c>
      <c r="F12" s="9">
        <v>3500</v>
      </c>
      <c r="G12" s="9"/>
      <c r="H12" s="9">
        <f t="shared" si="1"/>
        <v>13600</v>
      </c>
      <c r="I12" s="9">
        <f t="shared" si="2"/>
        <v>75700</v>
      </c>
    </row>
    <row r="13" spans="1:9" x14ac:dyDescent="0.25">
      <c r="B13" s="8">
        <v>10</v>
      </c>
      <c r="C13" s="9">
        <v>3800</v>
      </c>
      <c r="D13" s="9">
        <v>4.5</v>
      </c>
      <c r="E13" s="9">
        <f t="shared" si="0"/>
        <v>17100</v>
      </c>
      <c r="F13" s="9">
        <v>3500</v>
      </c>
      <c r="G13" s="9"/>
      <c r="H13" s="9">
        <f t="shared" si="1"/>
        <v>13600</v>
      </c>
      <c r="I13" s="9">
        <f t="shared" si="2"/>
        <v>89300</v>
      </c>
    </row>
    <row r="14" spans="1:9" x14ac:dyDescent="0.25">
      <c r="B14" s="8">
        <v>11</v>
      </c>
      <c r="C14" s="9">
        <v>3800</v>
      </c>
      <c r="D14" s="9">
        <v>4.5</v>
      </c>
      <c r="E14" s="9">
        <f t="shared" si="0"/>
        <v>17100</v>
      </c>
      <c r="F14" s="9">
        <v>3500</v>
      </c>
      <c r="G14" s="9"/>
      <c r="H14" s="9">
        <f t="shared" si="1"/>
        <v>13600</v>
      </c>
      <c r="I14" s="9">
        <f t="shared" si="2"/>
        <v>102900</v>
      </c>
    </row>
    <row r="15" spans="1:9" x14ac:dyDescent="0.25">
      <c r="B15" s="8">
        <v>12</v>
      </c>
      <c r="C15" s="9">
        <v>3800</v>
      </c>
      <c r="D15" s="9">
        <v>4.5</v>
      </c>
      <c r="E15" s="9">
        <f t="shared" si="0"/>
        <v>17100</v>
      </c>
      <c r="F15" s="9">
        <v>3500</v>
      </c>
      <c r="G15" s="9"/>
      <c r="H15" s="9">
        <f t="shared" si="1"/>
        <v>13600</v>
      </c>
      <c r="I15" s="9">
        <f t="shared" si="2"/>
        <v>116500</v>
      </c>
    </row>
    <row r="16" spans="1:9" x14ac:dyDescent="0.25">
      <c r="B16" s="8">
        <v>13</v>
      </c>
      <c r="C16" s="9">
        <v>3800</v>
      </c>
      <c r="D16" s="9">
        <v>4.5</v>
      </c>
      <c r="E16" s="9">
        <f t="shared" si="0"/>
        <v>17100</v>
      </c>
      <c r="F16" s="9">
        <v>3500</v>
      </c>
      <c r="G16" s="9"/>
      <c r="H16" s="9">
        <f t="shared" si="1"/>
        <v>13600</v>
      </c>
      <c r="I16" s="9">
        <f t="shared" si="2"/>
        <v>130100</v>
      </c>
    </row>
    <row r="17" spans="1:9" x14ac:dyDescent="0.25">
      <c r="B17" s="8">
        <v>14</v>
      </c>
      <c r="C17" s="9">
        <v>3800</v>
      </c>
      <c r="D17" s="9">
        <v>4.5</v>
      </c>
      <c r="E17" s="9">
        <f t="shared" si="0"/>
        <v>17100</v>
      </c>
      <c r="F17" s="9">
        <v>3500</v>
      </c>
      <c r="G17" s="9"/>
      <c r="H17" s="9">
        <f t="shared" si="1"/>
        <v>13600</v>
      </c>
      <c r="I17" s="9">
        <f t="shared" si="2"/>
        <v>143700</v>
      </c>
    </row>
    <row r="18" spans="1:9" x14ac:dyDescent="0.25">
      <c r="B18" s="8">
        <v>15</v>
      </c>
      <c r="C18" s="9">
        <v>3800</v>
      </c>
      <c r="D18" s="9">
        <v>4.5</v>
      </c>
      <c r="E18" s="9">
        <f t="shared" si="0"/>
        <v>17100</v>
      </c>
      <c r="F18" s="9">
        <v>3500</v>
      </c>
      <c r="G18" s="9"/>
      <c r="H18" s="9">
        <f t="shared" si="1"/>
        <v>13600</v>
      </c>
      <c r="I18" s="9">
        <f t="shared" si="2"/>
        <v>157300</v>
      </c>
    </row>
    <row r="19" spans="1:9" x14ac:dyDescent="0.25">
      <c r="B19" s="8">
        <v>16</v>
      </c>
      <c r="C19" s="9">
        <v>3800</v>
      </c>
      <c r="D19" s="9">
        <v>4.5</v>
      </c>
      <c r="E19" s="9">
        <f t="shared" si="0"/>
        <v>17100</v>
      </c>
      <c r="F19" s="9">
        <v>3500</v>
      </c>
      <c r="G19" s="9"/>
      <c r="H19" s="9">
        <f t="shared" si="1"/>
        <v>13600</v>
      </c>
      <c r="I19" s="9">
        <f t="shared" si="2"/>
        <v>170900</v>
      </c>
    </row>
    <row r="20" spans="1:9" x14ac:dyDescent="0.25">
      <c r="B20" s="8">
        <v>17</v>
      </c>
      <c r="C20" s="9">
        <v>3800</v>
      </c>
      <c r="D20" s="9">
        <v>4.5</v>
      </c>
      <c r="E20" s="9">
        <f t="shared" si="0"/>
        <v>17100</v>
      </c>
      <c r="F20" s="9">
        <v>3500</v>
      </c>
      <c r="G20" s="9"/>
      <c r="H20" s="9">
        <f t="shared" si="1"/>
        <v>13600</v>
      </c>
      <c r="I20" s="9">
        <f t="shared" si="2"/>
        <v>184500</v>
      </c>
    </row>
    <row r="21" spans="1:9" x14ac:dyDescent="0.25">
      <c r="B21" s="8">
        <v>18</v>
      </c>
      <c r="C21" s="9">
        <v>3800</v>
      </c>
      <c r="D21" s="9">
        <v>4.5</v>
      </c>
      <c r="E21" s="9">
        <f t="shared" si="0"/>
        <v>17100</v>
      </c>
      <c r="F21" s="9">
        <v>3500</v>
      </c>
      <c r="G21" s="9"/>
      <c r="H21" s="9">
        <f t="shared" si="1"/>
        <v>13600</v>
      </c>
      <c r="I21" s="9">
        <f t="shared" si="2"/>
        <v>198100</v>
      </c>
    </row>
    <row r="22" spans="1:9" x14ac:dyDescent="0.25">
      <c r="B22" s="8">
        <v>19</v>
      </c>
      <c r="C22" s="9">
        <v>3800</v>
      </c>
      <c r="D22" s="9">
        <v>4.5</v>
      </c>
      <c r="E22" s="9">
        <f t="shared" si="0"/>
        <v>17100</v>
      </c>
      <c r="F22" s="9">
        <v>3500</v>
      </c>
      <c r="G22" s="9"/>
      <c r="H22" s="9">
        <f t="shared" si="1"/>
        <v>13600</v>
      </c>
      <c r="I22" s="9">
        <f t="shared" si="2"/>
        <v>211700</v>
      </c>
    </row>
    <row r="23" spans="1:9" x14ac:dyDescent="0.25">
      <c r="B23" s="8">
        <v>20</v>
      </c>
      <c r="C23" s="9">
        <v>3800</v>
      </c>
      <c r="D23" s="9">
        <v>4.5</v>
      </c>
      <c r="E23" s="9">
        <f t="shared" si="0"/>
        <v>17100</v>
      </c>
      <c r="F23" s="9">
        <v>3500</v>
      </c>
      <c r="G23" s="9"/>
      <c r="H23" s="9">
        <f t="shared" si="1"/>
        <v>13600</v>
      </c>
      <c r="I23" s="9">
        <f t="shared" si="2"/>
        <v>225300</v>
      </c>
    </row>
    <row r="25" spans="1:9" x14ac:dyDescent="0.25">
      <c r="A25" t="s">
        <v>0</v>
      </c>
      <c r="B25" s="3" t="s">
        <v>9</v>
      </c>
      <c r="C25" s="4">
        <f>NPV(10%,H4:H23)+H3</f>
        <v>69759.673200286619</v>
      </c>
    </row>
    <row r="26" spans="1:9" x14ac:dyDescent="0.25">
      <c r="A26" t="s">
        <v>17</v>
      </c>
      <c r="B26" s="3" t="s">
        <v>10</v>
      </c>
      <c r="C26" s="5">
        <f>IRR(H3:H23)</f>
        <v>0.30033302713184362</v>
      </c>
    </row>
    <row r="27" spans="1:9" x14ac:dyDescent="0.25">
      <c r="A27" t="s">
        <v>18</v>
      </c>
      <c r="B27" s="3" t="s">
        <v>11</v>
      </c>
      <c r="C27" s="6">
        <f>3+(5900/H7)</f>
        <v>3.4338235294117645</v>
      </c>
    </row>
    <row r="28" spans="1:9" x14ac:dyDescent="0.25">
      <c r="B28" s="3" t="s">
        <v>14</v>
      </c>
      <c r="C28" s="7">
        <f>(1-(1+10%)^-20)/10%</f>
        <v>8.5135637197585652</v>
      </c>
    </row>
    <row r="29" spans="1:9" x14ac:dyDescent="0.25">
      <c r="A29" t="s">
        <v>19</v>
      </c>
      <c r="B29" s="3" t="s">
        <v>13</v>
      </c>
      <c r="C29" s="4">
        <f>41000/C28</f>
        <v>4815.8446156743767</v>
      </c>
    </row>
    <row r="30" spans="1:9" x14ac:dyDescent="0.25">
      <c r="A30" t="s">
        <v>20</v>
      </c>
      <c r="B30" s="3" t="s">
        <v>15</v>
      </c>
      <c r="C30" s="3">
        <f>NPV(10%,H4:H23)/C28</f>
        <v>13009.78965403546</v>
      </c>
    </row>
    <row r="31" spans="1:9" x14ac:dyDescent="0.25">
      <c r="A31" t="s">
        <v>21</v>
      </c>
      <c r="B31" s="2" t="s">
        <v>16</v>
      </c>
      <c r="C31" s="2"/>
      <c r="D31" s="2"/>
      <c r="E31" s="2"/>
      <c r="F31" s="2"/>
      <c r="G31" s="2"/>
      <c r="H31" s="2"/>
      <c r="I31" s="2"/>
    </row>
    <row r="32" spans="1:9" x14ac:dyDescent="0.25">
      <c r="B32" s="2"/>
      <c r="C32" s="2"/>
      <c r="D32" s="2"/>
      <c r="E32" s="2"/>
      <c r="F32" s="2"/>
      <c r="G32" s="2"/>
      <c r="H32" s="2"/>
      <c r="I32" s="2"/>
    </row>
    <row r="33" spans="1:9" x14ac:dyDescent="0.25">
      <c r="B33" s="2"/>
      <c r="C33" s="2"/>
      <c r="D33" s="2"/>
      <c r="E33" s="2"/>
      <c r="F33" s="2"/>
      <c r="G33" s="2"/>
      <c r="H33" s="2"/>
      <c r="I33" s="2"/>
    </row>
    <row r="35" spans="1:9" x14ac:dyDescent="0.25">
      <c r="A35" t="s">
        <v>26</v>
      </c>
      <c r="B35" s="10" t="s">
        <v>22</v>
      </c>
      <c r="C35" s="8">
        <v>3</v>
      </c>
    </row>
    <row r="36" spans="1:9" x14ac:dyDescent="0.25">
      <c r="B36" s="8" t="s">
        <v>23</v>
      </c>
      <c r="C36" s="9">
        <v>140</v>
      </c>
    </row>
    <row r="37" spans="1:9" x14ac:dyDescent="0.25">
      <c r="B37" s="8" t="s">
        <v>24</v>
      </c>
      <c r="C37" s="12">
        <v>0.05</v>
      </c>
      <c r="D37" s="1"/>
    </row>
    <row r="38" spans="1:9" x14ac:dyDescent="0.25">
      <c r="B38" s="3" t="s">
        <v>25</v>
      </c>
      <c r="C38" s="4">
        <f>C36*(1-(1+C37)^-C35)/C37</f>
        <v>381.25472411186712</v>
      </c>
    </row>
    <row r="39" spans="1:9" x14ac:dyDescent="0.25">
      <c r="B39" s="8"/>
      <c r="C39" s="8"/>
    </row>
    <row r="40" spans="1:9" x14ac:dyDescent="0.25">
      <c r="A40" t="s">
        <v>17</v>
      </c>
      <c r="B40" s="8" t="s">
        <v>25</v>
      </c>
      <c r="C40" s="9">
        <f>C38</f>
        <v>381.25472411186712</v>
      </c>
    </row>
    <row r="41" spans="1:9" x14ac:dyDescent="0.25">
      <c r="B41" s="8" t="s">
        <v>24</v>
      </c>
      <c r="C41" s="12">
        <f>C37</f>
        <v>0.05</v>
      </c>
      <c r="D41" s="1"/>
    </row>
    <row r="42" spans="1:9" x14ac:dyDescent="0.25">
      <c r="B42" s="3" t="s">
        <v>27</v>
      </c>
      <c r="C42" s="4">
        <f>C40/(1+C41)</f>
        <v>363.09973724939726</v>
      </c>
    </row>
    <row r="44" spans="1:9" x14ac:dyDescent="0.25">
      <c r="A44" t="s">
        <v>28</v>
      </c>
      <c r="B44" s="13" t="s">
        <v>2</v>
      </c>
      <c r="C44" s="13">
        <v>0</v>
      </c>
      <c r="D44" s="13">
        <v>1</v>
      </c>
      <c r="E44" s="13">
        <v>2</v>
      </c>
      <c r="F44" s="13">
        <v>3</v>
      </c>
      <c r="G44" s="13">
        <v>4</v>
      </c>
      <c r="H44" s="13">
        <v>5</v>
      </c>
    </row>
    <row r="45" spans="1:9" x14ac:dyDescent="0.25">
      <c r="B45" s="13" t="s">
        <v>29</v>
      </c>
      <c r="C45" s="14">
        <v>-31000</v>
      </c>
      <c r="D45" s="14"/>
      <c r="E45" s="14"/>
      <c r="F45" s="14"/>
      <c r="G45" s="15"/>
      <c r="H45" s="15"/>
    </row>
    <row r="46" spans="1:9" x14ac:dyDescent="0.25">
      <c r="B46" s="13" t="s">
        <v>30</v>
      </c>
      <c r="C46" s="14"/>
      <c r="D46" s="14">
        <v>15500</v>
      </c>
      <c r="E46" s="14">
        <v>15500</v>
      </c>
      <c r="F46" s="14">
        <v>15500</v>
      </c>
      <c r="G46" s="14">
        <v>15500</v>
      </c>
      <c r="H46" s="14">
        <v>15500</v>
      </c>
    </row>
    <row r="47" spans="1:9" x14ac:dyDescent="0.25">
      <c r="B47" s="13" t="s">
        <v>35</v>
      </c>
      <c r="C47" s="14"/>
      <c r="D47" s="14">
        <f>31000/3</f>
        <v>10333.333333333334</v>
      </c>
      <c r="E47" s="14">
        <f t="shared" ref="E47:F47" si="3">31000/3</f>
        <v>10333.333333333334</v>
      </c>
      <c r="F47" s="14">
        <f t="shared" si="3"/>
        <v>10333.333333333334</v>
      </c>
      <c r="G47" s="15"/>
      <c r="H47" s="15"/>
    </row>
    <row r="48" spans="1:9" x14ac:dyDescent="0.25">
      <c r="B48" s="13" t="s">
        <v>31</v>
      </c>
      <c r="C48" s="14"/>
      <c r="D48" s="14">
        <f>D46-D47</f>
        <v>5166.6666666666661</v>
      </c>
      <c r="E48" s="14">
        <f t="shared" ref="E48:F48" si="4">E46-E47</f>
        <v>5166.6666666666661</v>
      </c>
      <c r="F48" s="14">
        <f t="shared" si="4"/>
        <v>5166.6666666666661</v>
      </c>
      <c r="G48" s="14">
        <f t="shared" ref="G48" si="5">G46-G47</f>
        <v>15500</v>
      </c>
      <c r="H48" s="14">
        <f t="shared" ref="H48" si="6">H46-H47</f>
        <v>15500</v>
      </c>
    </row>
    <row r="49" spans="1:8" x14ac:dyDescent="0.25">
      <c r="B49" s="13" t="s">
        <v>36</v>
      </c>
      <c r="C49" s="14"/>
      <c r="D49" s="14">
        <f>D48*30%</f>
        <v>1549.9999999999998</v>
      </c>
      <c r="E49" s="14">
        <f t="shared" ref="E49:F49" si="7">E48*30%</f>
        <v>1549.9999999999998</v>
      </c>
      <c r="F49" s="14">
        <f t="shared" si="7"/>
        <v>1549.9999999999998</v>
      </c>
      <c r="G49" s="14">
        <f t="shared" ref="G49" si="8">G48*30%</f>
        <v>4650</v>
      </c>
      <c r="H49" s="14">
        <f t="shared" ref="H49" si="9">H48*30%</f>
        <v>4650</v>
      </c>
    </row>
    <row r="50" spans="1:8" x14ac:dyDescent="0.25">
      <c r="B50" s="13" t="s">
        <v>32</v>
      </c>
      <c r="C50" s="14"/>
      <c r="D50" s="14">
        <f>D48-D49</f>
        <v>3616.6666666666661</v>
      </c>
      <c r="E50" s="14">
        <f t="shared" ref="E50:F50" si="10">E48-E49</f>
        <v>3616.6666666666661</v>
      </c>
      <c r="F50" s="14">
        <f t="shared" si="10"/>
        <v>3616.6666666666661</v>
      </c>
      <c r="G50" s="14">
        <f t="shared" ref="G50" si="11">G48-G49</f>
        <v>10850</v>
      </c>
      <c r="H50" s="14">
        <f t="shared" ref="H50" si="12">H48-H49</f>
        <v>10850</v>
      </c>
    </row>
    <row r="51" spans="1:8" x14ac:dyDescent="0.25">
      <c r="B51" s="13" t="s">
        <v>33</v>
      </c>
      <c r="C51" s="14"/>
      <c r="D51" s="14">
        <f>D47</f>
        <v>10333.333333333334</v>
      </c>
      <c r="E51" s="14">
        <f t="shared" ref="E51:H51" si="13">E47</f>
        <v>10333.333333333334</v>
      </c>
      <c r="F51" s="14">
        <f t="shared" si="13"/>
        <v>10333.333333333334</v>
      </c>
      <c r="G51" s="14">
        <f t="shared" si="13"/>
        <v>0</v>
      </c>
      <c r="H51" s="14">
        <f t="shared" si="13"/>
        <v>0</v>
      </c>
    </row>
    <row r="52" spans="1:8" x14ac:dyDescent="0.25">
      <c r="A52" t="s">
        <v>0</v>
      </c>
      <c r="B52" s="16" t="s">
        <v>34</v>
      </c>
      <c r="C52" s="18"/>
      <c r="D52" s="18">
        <f>D50+D51</f>
        <v>13950</v>
      </c>
      <c r="E52" s="18">
        <f t="shared" ref="E52:F52" si="14">E50+E51</f>
        <v>13950</v>
      </c>
      <c r="F52" s="18">
        <f t="shared" si="14"/>
        <v>13950</v>
      </c>
      <c r="G52" s="18">
        <f t="shared" ref="G52" si="15">G50+G51</f>
        <v>10850</v>
      </c>
      <c r="H52" s="18">
        <f t="shared" ref="H52" si="16">H50+H51</f>
        <v>10850</v>
      </c>
    </row>
    <row r="53" spans="1:8" x14ac:dyDescent="0.25">
      <c r="B53" s="13" t="s">
        <v>38</v>
      </c>
      <c r="C53" s="15"/>
      <c r="D53" s="15"/>
      <c r="E53" s="15"/>
      <c r="F53" s="15"/>
      <c r="G53" s="15"/>
      <c r="H53" s="15">
        <f>7750*(1-30%)</f>
        <v>5425</v>
      </c>
    </row>
    <row r="54" spans="1:8" x14ac:dyDescent="0.25">
      <c r="A54" t="s">
        <v>17</v>
      </c>
      <c r="B54" s="16" t="s">
        <v>37</v>
      </c>
      <c r="C54" s="17">
        <f>C45</f>
        <v>-31000</v>
      </c>
      <c r="D54" s="17">
        <f>SUM(D52:D53)</f>
        <v>13950</v>
      </c>
      <c r="E54" s="17">
        <f t="shared" ref="E54:H54" si="17">SUM(E52:E53)</f>
        <v>13950</v>
      </c>
      <c r="F54" s="17">
        <f t="shared" si="17"/>
        <v>13950</v>
      </c>
      <c r="G54" s="17">
        <f t="shared" si="17"/>
        <v>10850</v>
      </c>
      <c r="H54" s="17">
        <f t="shared" si="17"/>
        <v>16275</v>
      </c>
    </row>
    <row r="55" spans="1:8" x14ac:dyDescent="0.25">
      <c r="B55" s="11" t="s">
        <v>39</v>
      </c>
      <c r="C55" s="11">
        <f>1/(1+11%)^C44</f>
        <v>1</v>
      </c>
      <c r="D55" s="11">
        <f t="shared" ref="D55:H55" si="18">1/(1+11%)^D44</f>
        <v>0.9009009009009008</v>
      </c>
      <c r="E55" s="11">
        <f t="shared" si="18"/>
        <v>0.8116224332440547</v>
      </c>
      <c r="F55" s="11">
        <f t="shared" si="18"/>
        <v>0.73119138130095018</v>
      </c>
      <c r="G55" s="11">
        <f t="shared" si="18"/>
        <v>0.65873097414500015</v>
      </c>
      <c r="H55" s="11">
        <f t="shared" si="18"/>
        <v>0.5934513280585586</v>
      </c>
    </row>
    <row r="56" spans="1:8" x14ac:dyDescent="0.25">
      <c r="B56" s="13" t="s">
        <v>40</v>
      </c>
      <c r="C56" s="15">
        <f>C54*C55</f>
        <v>-31000</v>
      </c>
      <c r="D56" s="15">
        <f t="shared" ref="D56:H56" si="19">D54*D55</f>
        <v>12567.567567567567</v>
      </c>
      <c r="E56" s="15">
        <f t="shared" si="19"/>
        <v>11322.132943754563</v>
      </c>
      <c r="F56" s="15">
        <f t="shared" si="19"/>
        <v>10200.119769148256</v>
      </c>
      <c r="G56" s="15">
        <f t="shared" si="19"/>
        <v>7147.2310694732514</v>
      </c>
      <c r="H56" s="15">
        <f t="shared" si="19"/>
        <v>9658.4203641530421</v>
      </c>
    </row>
    <row r="57" spans="1:8" x14ac:dyDescent="0.25">
      <c r="A57" t="s">
        <v>18</v>
      </c>
      <c r="B57" s="16" t="s">
        <v>9</v>
      </c>
      <c r="C57" s="17">
        <f>SUM(C56:H56)</f>
        <v>19895.471714096679</v>
      </c>
      <c r="D57" s="15"/>
      <c r="E57" s="15"/>
      <c r="F57" s="15"/>
      <c r="G57" s="15"/>
      <c r="H57" s="15"/>
    </row>
  </sheetData>
  <mergeCells count="1">
    <mergeCell ref="B31:I3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2020-10-24T05:03:32Z</dcterms:created>
  <dcterms:modified xsi:type="dcterms:W3CDTF">2020-10-24T06:22:52Z</dcterms:modified>
</cp:coreProperties>
</file>