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<sst xmlns="http://schemas.openxmlformats.org/spreadsheetml/2006/main" count="34" uniqueCount="32">
  <si>
    <t>Computation of the cash flows for each year:-</t>
  </si>
  <si>
    <t>Particulars</t>
  </si>
  <si>
    <t>Year 0</t>
  </si>
  <si>
    <t>Year 1</t>
  </si>
  <si>
    <t>Year 2</t>
  </si>
  <si>
    <t>Year 3</t>
  </si>
  <si>
    <t>Year 4</t>
  </si>
  <si>
    <t>Year 5</t>
  </si>
  <si>
    <t>Investment</t>
  </si>
  <si>
    <t>Net working capital</t>
  </si>
  <si>
    <t>Cost savings</t>
  </si>
  <si>
    <t>Less: Depreciation</t>
  </si>
  <si>
    <t>Earnings before interest &amp; tax</t>
  </si>
  <si>
    <t>Less: Tax@40%</t>
  </si>
  <si>
    <t>Earnings after tax</t>
  </si>
  <si>
    <t>Add: Depreciation</t>
  </si>
  <si>
    <t>Operating cash flows</t>
  </si>
  <si>
    <t>Recovery of working capital</t>
  </si>
  <si>
    <t>After tax salvage value</t>
  </si>
  <si>
    <t>Net cash flow</t>
  </si>
  <si>
    <t>Computation of the NPV, IRR &amp; MIRR:-</t>
  </si>
  <si>
    <t>Year</t>
  </si>
  <si>
    <t>Cash flows</t>
  </si>
  <si>
    <t>PVIF@10%</t>
  </si>
  <si>
    <t>Present value</t>
  </si>
  <si>
    <t>IRR =</t>
  </si>
  <si>
    <t>NPV =</t>
  </si>
  <si>
    <t>MIRR =</t>
  </si>
  <si>
    <t>Computation of the payback period:-</t>
  </si>
  <si>
    <t>Cumulative cash flows</t>
  </si>
  <si>
    <t>Payback period =</t>
  </si>
  <si>
    <t>Years</t>
  </si>
</sst>
</file>

<file path=xl/styles.xml><?xml version="1.0" encoding="utf-8"?>
<styleSheet xmlns="http://schemas.openxmlformats.org/spreadsheetml/2006/main">
  <numFmts count="8">
    <numFmt numFmtId="176" formatCode="_ * #,##0_ ;_ * \-#,##0_ ;_ * &quot;-&quot;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0.0000_ "/>
    <numFmt numFmtId="181" formatCode="0_ "/>
    <numFmt numFmtId="182" formatCode="0.00_ "/>
    <numFmt numFmtId="183" formatCode="0.00000000_ "/>
  </numFmts>
  <fonts count="25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name val="Calibri"/>
      <charset val="0"/>
      <scheme val="minor"/>
    </font>
    <font>
      <b/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8" borderId="1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19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3" fillId="19" borderId="1" applyNumberForma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10" applyFont="1" applyAlignment="1">
      <alignment horizontal="center"/>
    </xf>
    <xf numFmtId="0" fontId="0" fillId="0" borderId="0" xfId="0" applyFill="1" applyAlignment="1">
      <alignment horizontal="center"/>
    </xf>
    <xf numFmtId="183" fontId="2" fillId="0" borderId="0" xfId="0" applyNumberFormat="1" applyFont="1" applyFill="1" applyAlignment="1">
      <alignment horizontal="center"/>
    </xf>
    <xf numFmtId="180" fontId="0" fillId="0" borderId="0" xfId="0" applyNumberFormat="1" applyFill="1" applyAlignment="1">
      <alignment horizontal="center"/>
    </xf>
    <xf numFmtId="181" fontId="0" fillId="0" borderId="0" xfId="0" applyNumberFormat="1" applyFill="1" applyAlignment="1">
      <alignment horizontal="center"/>
    </xf>
    <xf numFmtId="0" fontId="0" fillId="0" borderId="0" xfId="0" applyFont="1" applyFill="1" applyAlignment="1">
      <alignment horizontal="center"/>
    </xf>
    <xf numFmtId="10" fontId="0" fillId="0" borderId="0" xfId="0" applyNumberFormat="1" applyFont="1" applyFill="1" applyAlignment="1">
      <alignment horizontal="center"/>
    </xf>
    <xf numFmtId="181" fontId="0" fillId="0" borderId="0" xfId="0" applyNumberFormat="1" applyFont="1" applyFill="1" applyAlignment="1">
      <alignment horizontal="center"/>
    </xf>
    <xf numFmtId="181" fontId="2" fillId="0" borderId="0" xfId="0" applyNumberFormat="1" applyFont="1" applyFill="1" applyAlignment="1">
      <alignment horizontal="center"/>
    </xf>
    <xf numFmtId="0" fontId="0" fillId="0" borderId="0" xfId="6" applyNumberFormat="1" applyAlignment="1">
      <alignment horizontal="center"/>
    </xf>
    <xf numFmtId="0" fontId="0" fillId="0" borderId="0" xfId="6" applyNumberFormat="1" applyFont="1" applyAlignment="1">
      <alignment horizontal="center"/>
    </xf>
    <xf numFmtId="181" fontId="2" fillId="0" borderId="0" xfId="0" applyNumberFormat="1" applyFont="1" applyFill="1" applyAlignment="1">
      <alignment horizontal="center"/>
    </xf>
    <xf numFmtId="0" fontId="2" fillId="0" borderId="0" xfId="6" applyNumberFormat="1" applyFont="1" applyAlignment="1">
      <alignment horizontal="center"/>
    </xf>
    <xf numFmtId="0" fontId="2" fillId="0" borderId="0" xfId="0" applyFont="1" applyFill="1" applyAlignment="1">
      <alignment horizontal="left"/>
    </xf>
    <xf numFmtId="181" fontId="2" fillId="0" borderId="0" xfId="0" applyNumberFormat="1" applyFont="1" applyFill="1" applyAlignment="1">
      <alignment horizontal="left"/>
    </xf>
    <xf numFmtId="10" fontId="0" fillId="0" borderId="0" xfId="6" applyNumberFormat="1" applyAlignment="1">
      <alignment horizontal="left"/>
    </xf>
    <xf numFmtId="0" fontId="1" fillId="0" borderId="0" xfId="0" applyFont="1" applyFill="1" applyAlignment="1">
      <alignment horizontal="left"/>
    </xf>
    <xf numFmtId="182" fontId="2" fillId="0" borderId="0" xfId="0" applyNumberFormat="1" applyFont="1" applyFill="1" applyAlignment="1">
      <alignment horizontal="left"/>
    </xf>
    <xf numFmtId="0" fontId="5" fillId="0" borderId="0" xfId="10" applyFont="1" applyAlignment="1">
      <alignment horizontal="center"/>
    </xf>
    <xf numFmtId="182" fontId="2" fillId="0" borderId="0" xfId="0" applyNumberFormat="1" applyFont="1" applyFill="1" applyAlignment="1">
      <alignment horizontal="center"/>
    </xf>
    <xf numFmtId="10" fontId="2" fillId="0" borderId="0" xfId="0" applyNumberFormat="1" applyFont="1" applyFill="1" applyAlignment="1">
      <alignment horizontal="center"/>
    </xf>
    <xf numFmtId="182" fontId="2" fillId="0" borderId="0" xfId="0" applyNumberFormat="1" applyFont="1" applyFill="1" applyAlignment="1">
      <alignment horizontal="center"/>
    </xf>
    <xf numFmtId="10" fontId="2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10" applyFont="1" applyAlignment="1">
      <alignment horizontal="left"/>
    </xf>
    <xf numFmtId="0" fontId="0" fillId="0" borderId="0" xfId="0" applyFont="1" applyFill="1" applyAlignment="1">
      <alignment horizontal="left"/>
    </xf>
    <xf numFmtId="10" fontId="2" fillId="0" borderId="0" xfId="0" applyNumberFormat="1" applyFont="1" applyFill="1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0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workbookViewId="0">
      <selection activeCell="A1" sqref="$A1:$XFD1048576"/>
    </sheetView>
  </sheetViews>
  <sheetFormatPr defaultColWidth="8.72727272727273" defaultRowHeight="14.5" outlineLevelCol="7"/>
  <cols>
    <col min="1" max="1" width="29.7" style="1" customWidth="1"/>
    <col min="2" max="2" width="16.9636363636364" style="1" customWidth="1"/>
    <col min="3" max="3" width="22.2181818181818" style="1" customWidth="1"/>
    <col min="4" max="4" width="16.0636363636364" style="1" customWidth="1"/>
    <col min="5" max="5" width="14.8454545454545" style="1" customWidth="1"/>
    <col min="6" max="6" width="14.5454545454545" style="1" customWidth="1"/>
    <col min="7" max="7" width="15.7545454545455" style="1" customWidth="1"/>
    <col min="8" max="16384" width="8.72727272727273" style="1"/>
  </cols>
  <sheetData>
    <row r="1" s="1" customFormat="1" spans="1:6">
      <c r="A1" s="2" t="s">
        <v>0</v>
      </c>
      <c r="B1" s="3"/>
      <c r="C1" s="3"/>
      <c r="D1" s="3"/>
      <c r="E1" s="3"/>
      <c r="F1" s="4"/>
    </row>
    <row r="2" s="1" customFormat="1" spans="1:8">
      <c r="A2" s="5" t="s">
        <v>1</v>
      </c>
      <c r="B2" s="6" t="s">
        <v>2</v>
      </c>
      <c r="C2" s="7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8"/>
    </row>
    <row r="3" s="1" customFormat="1" spans="1:8">
      <c r="A3" s="8" t="s">
        <v>8</v>
      </c>
      <c r="B3" s="8">
        <v>-350000</v>
      </c>
      <c r="C3" s="8"/>
      <c r="D3" s="8"/>
      <c r="E3" s="8"/>
      <c r="F3" s="5"/>
      <c r="G3" s="9"/>
      <c r="H3" s="8"/>
    </row>
    <row r="4" s="1" customFormat="1" spans="1:8">
      <c r="A4" s="8" t="s">
        <v>9</v>
      </c>
      <c r="B4" s="8">
        <v>-35000</v>
      </c>
      <c r="C4" s="8"/>
      <c r="D4" s="8"/>
      <c r="E4" s="10"/>
      <c r="F4" s="8"/>
      <c r="G4" s="8"/>
      <c r="H4" s="8"/>
    </row>
    <row r="5" s="1" customFormat="1" spans="1:8">
      <c r="A5" s="8" t="s">
        <v>10</v>
      </c>
      <c r="B5" s="8"/>
      <c r="C5" s="11">
        <v>110000</v>
      </c>
      <c r="D5" s="11">
        <v>110000</v>
      </c>
      <c r="E5" s="11">
        <v>110000</v>
      </c>
      <c r="F5" s="11">
        <v>110000</v>
      </c>
      <c r="G5" s="11">
        <v>110000</v>
      </c>
      <c r="H5" s="8"/>
    </row>
    <row r="6" s="1" customFormat="1" spans="1:8">
      <c r="A6" s="8" t="s">
        <v>11</v>
      </c>
      <c r="B6" s="8"/>
      <c r="C6" s="11">
        <f>350000*33.33%</f>
        <v>116655</v>
      </c>
      <c r="D6" s="11">
        <f>350000*44.45%</f>
        <v>155575</v>
      </c>
      <c r="E6" s="11">
        <f>350000*14.81%</f>
        <v>51835</v>
      </c>
      <c r="F6" s="11">
        <f>350000*7.41%</f>
        <v>25935</v>
      </c>
      <c r="G6" s="11">
        <v>0</v>
      </c>
      <c r="H6" s="8"/>
    </row>
    <row r="7" s="1" customFormat="1" spans="1:8">
      <c r="A7" s="12" t="s">
        <v>12</v>
      </c>
      <c r="B7" s="8"/>
      <c r="C7" s="11">
        <f t="shared" ref="C7:G7" si="0">C5-C6</f>
        <v>-6655</v>
      </c>
      <c r="D7" s="11">
        <f t="shared" si="0"/>
        <v>-45575</v>
      </c>
      <c r="E7" s="11">
        <f t="shared" si="0"/>
        <v>58165</v>
      </c>
      <c r="F7" s="11">
        <f t="shared" si="0"/>
        <v>84065</v>
      </c>
      <c r="G7" s="11">
        <f t="shared" si="0"/>
        <v>110000</v>
      </c>
      <c r="H7" s="8"/>
    </row>
    <row r="8" s="1" customFormat="1" spans="1:8">
      <c r="A8" s="12" t="s">
        <v>13</v>
      </c>
      <c r="B8" s="13"/>
      <c r="C8" s="14">
        <f t="shared" ref="C8:G8" si="1">C7*40%</f>
        <v>-2662</v>
      </c>
      <c r="D8" s="14">
        <f t="shared" si="1"/>
        <v>-18230</v>
      </c>
      <c r="E8" s="14">
        <f t="shared" si="1"/>
        <v>23266</v>
      </c>
      <c r="F8" s="14">
        <f t="shared" si="1"/>
        <v>33626</v>
      </c>
      <c r="G8" s="14">
        <f t="shared" si="1"/>
        <v>44000</v>
      </c>
      <c r="H8" s="8"/>
    </row>
    <row r="9" s="1" customFormat="1" spans="1:8">
      <c r="A9" s="12" t="s">
        <v>14</v>
      </c>
      <c r="B9" s="13"/>
      <c r="C9" s="14">
        <f t="shared" ref="C9:G9" si="2">C7-C8</f>
        <v>-3993</v>
      </c>
      <c r="D9" s="14">
        <f t="shared" si="2"/>
        <v>-27345</v>
      </c>
      <c r="E9" s="14">
        <f t="shared" si="2"/>
        <v>34899</v>
      </c>
      <c r="F9" s="14">
        <f t="shared" si="2"/>
        <v>50439</v>
      </c>
      <c r="G9" s="14">
        <f t="shared" si="2"/>
        <v>66000</v>
      </c>
      <c r="H9" s="8"/>
    </row>
    <row r="10" s="1" customFormat="1" spans="1:8">
      <c r="A10" s="12" t="s">
        <v>15</v>
      </c>
      <c r="B10" s="12"/>
      <c r="C10" s="14">
        <f t="shared" ref="C10:G10" si="3">C6</f>
        <v>116655</v>
      </c>
      <c r="D10" s="14">
        <f t="shared" si="3"/>
        <v>155575</v>
      </c>
      <c r="E10" s="14">
        <f t="shared" si="3"/>
        <v>51835</v>
      </c>
      <c r="F10" s="14">
        <f t="shared" si="3"/>
        <v>25935</v>
      </c>
      <c r="G10" s="14">
        <f t="shared" si="3"/>
        <v>0</v>
      </c>
      <c r="H10" s="8"/>
    </row>
    <row r="11" s="1" customFormat="1" spans="1:8">
      <c r="A11" s="12" t="s">
        <v>16</v>
      </c>
      <c r="B11" s="12">
        <f>B3+B4</f>
        <v>-385000</v>
      </c>
      <c r="C11" s="14">
        <f t="shared" ref="C11:G11" si="4">C9+C10</f>
        <v>112662</v>
      </c>
      <c r="D11" s="14">
        <f t="shared" si="4"/>
        <v>128230</v>
      </c>
      <c r="E11" s="14">
        <f t="shared" si="4"/>
        <v>86734</v>
      </c>
      <c r="F11" s="14">
        <f t="shared" si="4"/>
        <v>76374</v>
      </c>
      <c r="G11" s="14">
        <f t="shared" si="4"/>
        <v>66000</v>
      </c>
      <c r="H11" s="8"/>
    </row>
    <row r="12" s="1" customFormat="1" spans="1:8">
      <c r="A12" s="12" t="s">
        <v>17</v>
      </c>
      <c r="B12" s="5"/>
      <c r="C12" s="15"/>
      <c r="D12" s="15"/>
      <c r="E12" s="15"/>
      <c r="F12" s="15"/>
      <c r="G12" s="16">
        <v>35000</v>
      </c>
      <c r="H12" s="8"/>
    </row>
    <row r="13" s="1" customFormat="1" spans="1:8">
      <c r="A13" s="12" t="s">
        <v>18</v>
      </c>
      <c r="B13" s="12"/>
      <c r="C13" s="14"/>
      <c r="D13" s="14"/>
      <c r="E13" s="14"/>
      <c r="F13" s="15"/>
      <c r="G13" s="17">
        <f>33000*(1-40%)</f>
        <v>19800</v>
      </c>
      <c r="H13" s="8"/>
    </row>
    <row r="14" s="1" customFormat="1" spans="1:8">
      <c r="A14" s="5" t="s">
        <v>19</v>
      </c>
      <c r="B14" s="15">
        <f t="shared" ref="B14:F14" si="5">B11</f>
        <v>-385000</v>
      </c>
      <c r="C14" s="15">
        <f t="shared" si="5"/>
        <v>112662</v>
      </c>
      <c r="D14" s="15">
        <f t="shared" si="5"/>
        <v>128230</v>
      </c>
      <c r="E14" s="15">
        <f t="shared" si="5"/>
        <v>86734</v>
      </c>
      <c r="F14" s="18">
        <f t="shared" si="5"/>
        <v>76374</v>
      </c>
      <c r="G14" s="19">
        <f>G11+G12+G13</f>
        <v>120800</v>
      </c>
      <c r="H14" s="8"/>
    </row>
    <row r="15" s="1" customFormat="1" spans="1:7">
      <c r="A15" s="20"/>
      <c r="B15" s="21"/>
      <c r="C15" s="21"/>
      <c r="D15" s="21"/>
      <c r="E15" s="21"/>
      <c r="F15" s="20"/>
      <c r="G15" s="22"/>
    </row>
    <row r="16" s="1" customFormat="1" spans="1:7">
      <c r="A16" s="23" t="s">
        <v>20</v>
      </c>
      <c r="B16" s="20"/>
      <c r="C16" s="24"/>
      <c r="D16" s="20"/>
      <c r="E16" s="8"/>
      <c r="F16" s="5"/>
      <c r="G16" s="8"/>
    </row>
    <row r="17" s="1" customFormat="1" spans="1:7">
      <c r="A17" s="5" t="s">
        <v>21</v>
      </c>
      <c r="B17" s="5" t="s">
        <v>22</v>
      </c>
      <c r="C17" s="25" t="s">
        <v>23</v>
      </c>
      <c r="D17" s="5" t="s">
        <v>24</v>
      </c>
      <c r="E17" s="8"/>
      <c r="F17" s="8"/>
      <c r="G17" s="8"/>
    </row>
    <row r="18" s="1" customFormat="1" spans="1:7">
      <c r="A18" s="8">
        <v>0</v>
      </c>
      <c r="B18" s="8">
        <v>-385000</v>
      </c>
      <c r="C18" s="8">
        <f t="shared" ref="C18:C23" si="6">1/(1+10%)^A18</f>
        <v>1</v>
      </c>
      <c r="D18" s="8">
        <f t="shared" ref="D18:D23" si="7">B18*C18</f>
        <v>-385000</v>
      </c>
      <c r="E18" s="8"/>
      <c r="F18" s="8"/>
      <c r="G18" s="8"/>
    </row>
    <row r="19" s="1" customFormat="1" spans="1:7">
      <c r="A19" s="8">
        <v>1</v>
      </c>
      <c r="B19" s="8">
        <v>112662</v>
      </c>
      <c r="C19" s="8">
        <f t="shared" si="6"/>
        <v>0.909090909090909</v>
      </c>
      <c r="D19" s="8">
        <f t="shared" si="7"/>
        <v>102420</v>
      </c>
      <c r="E19" s="8"/>
      <c r="F19" s="8"/>
      <c r="G19" s="8"/>
    </row>
    <row r="20" s="1" customFormat="1" spans="1:7">
      <c r="A20" s="8">
        <v>2</v>
      </c>
      <c r="B20" s="8">
        <v>128230</v>
      </c>
      <c r="C20" s="8">
        <f t="shared" si="6"/>
        <v>0.826446280991735</v>
      </c>
      <c r="D20" s="8">
        <f t="shared" si="7"/>
        <v>105975.20661157</v>
      </c>
      <c r="E20" s="8"/>
      <c r="F20" s="8"/>
      <c r="G20" s="8"/>
    </row>
    <row r="21" s="1" customFormat="1" spans="1:7">
      <c r="A21" s="8">
        <v>3</v>
      </c>
      <c r="B21" s="11">
        <v>86734</v>
      </c>
      <c r="C21" s="8">
        <f t="shared" si="6"/>
        <v>0.751314800901578</v>
      </c>
      <c r="D21" s="8">
        <f t="shared" si="7"/>
        <v>65164.5379413974</v>
      </c>
      <c r="E21" s="8"/>
      <c r="F21" s="8"/>
      <c r="G21" s="26"/>
    </row>
    <row r="22" s="1" customFormat="1" spans="1:7">
      <c r="A22" s="8">
        <v>4</v>
      </c>
      <c r="B22" s="8">
        <v>76374</v>
      </c>
      <c r="C22" s="8">
        <f t="shared" si="6"/>
        <v>0.683013455365071</v>
      </c>
      <c r="D22" s="8">
        <f t="shared" si="7"/>
        <v>52164.4696400519</v>
      </c>
      <c r="E22" s="8"/>
      <c r="F22" s="8"/>
      <c r="G22" s="5"/>
    </row>
    <row r="23" s="1" customFormat="1" spans="1:6">
      <c r="A23" s="8">
        <v>5</v>
      </c>
      <c r="B23" s="8">
        <v>120800</v>
      </c>
      <c r="C23" s="8">
        <f t="shared" si="6"/>
        <v>0.620921323059155</v>
      </c>
      <c r="D23" s="8">
        <f t="shared" si="7"/>
        <v>75007.2958255459</v>
      </c>
      <c r="E23" s="8"/>
      <c r="F23" s="8"/>
    </row>
    <row r="24" s="1" customFormat="1" spans="1:6">
      <c r="A24" s="5" t="s">
        <v>25</v>
      </c>
      <c r="B24" s="27">
        <f>IRR(B18:B23)</f>
        <v>0.116355173521312</v>
      </c>
      <c r="C24" s="5" t="s">
        <v>26</v>
      </c>
      <c r="D24" s="28">
        <f>SUM(D18:D23)</f>
        <v>15731.5100185655</v>
      </c>
      <c r="E24" s="8"/>
      <c r="F24" s="8"/>
    </row>
    <row r="25" s="1" customFormat="1" spans="1:4">
      <c r="A25" s="5" t="s">
        <v>27</v>
      </c>
      <c r="B25" s="29">
        <f>MIRR(B18:B23,10%,10%)</f>
        <v>0.108846009379243</v>
      </c>
      <c r="C25" s="4"/>
      <c r="D25" s="4"/>
    </row>
    <row r="26" s="1" customFormat="1" spans="1:5">
      <c r="A26" s="30"/>
      <c r="B26" s="31"/>
      <c r="C26" s="4"/>
      <c r="D26" s="4"/>
      <c r="E26" s="4"/>
    </row>
    <row r="27" s="1" customFormat="1" spans="1:5">
      <c r="A27" s="23" t="s">
        <v>28</v>
      </c>
      <c r="B27" s="4"/>
      <c r="C27" s="4"/>
      <c r="D27" s="4"/>
      <c r="E27" s="4"/>
    </row>
    <row r="28" s="1" customFormat="1" spans="1:5">
      <c r="A28" s="5" t="s">
        <v>21</v>
      </c>
      <c r="B28" s="5" t="s">
        <v>22</v>
      </c>
      <c r="C28" s="7" t="s">
        <v>29</v>
      </c>
      <c r="D28" s="32"/>
      <c r="E28" s="5"/>
    </row>
    <row r="29" s="1" customFormat="1" spans="1:5">
      <c r="A29" s="8">
        <v>0</v>
      </c>
      <c r="B29" s="8">
        <v>-385000</v>
      </c>
      <c r="C29" s="12">
        <f>B29+0</f>
        <v>-385000</v>
      </c>
      <c r="D29" s="33"/>
      <c r="E29" s="5"/>
    </row>
    <row r="30" s="1" customFormat="1" spans="1:5">
      <c r="A30" s="8">
        <v>1</v>
      </c>
      <c r="B30" s="8">
        <v>112662</v>
      </c>
      <c r="C30" s="12">
        <f t="shared" ref="C30:C34" si="8">B30+C29</f>
        <v>-272338</v>
      </c>
      <c r="D30" s="33"/>
      <c r="E30" s="8"/>
    </row>
    <row r="31" s="1" customFormat="1" spans="1:5">
      <c r="A31" s="8">
        <v>2</v>
      </c>
      <c r="B31" s="8">
        <v>128230</v>
      </c>
      <c r="C31" s="12">
        <f t="shared" si="8"/>
        <v>-144108</v>
      </c>
      <c r="D31" s="33"/>
      <c r="E31" s="8"/>
    </row>
    <row r="32" s="1" customFormat="1" spans="1:5">
      <c r="A32" s="8">
        <v>3</v>
      </c>
      <c r="B32" s="11">
        <v>86734</v>
      </c>
      <c r="C32" s="12">
        <f t="shared" si="8"/>
        <v>-57374</v>
      </c>
      <c r="D32" s="33"/>
      <c r="E32" s="8"/>
    </row>
    <row r="33" s="1" customFormat="1" spans="1:5">
      <c r="A33" s="8">
        <v>4</v>
      </c>
      <c r="B33" s="8">
        <v>76374</v>
      </c>
      <c r="C33" s="12">
        <f t="shared" si="8"/>
        <v>19000</v>
      </c>
      <c r="D33" s="33"/>
      <c r="E33" s="8"/>
    </row>
    <row r="34" s="1" customFormat="1" spans="1:5">
      <c r="A34" s="8">
        <v>5</v>
      </c>
      <c r="B34" s="8">
        <v>120800</v>
      </c>
      <c r="C34" s="12">
        <f t="shared" si="8"/>
        <v>139800</v>
      </c>
      <c r="D34" s="33"/>
      <c r="E34" s="8"/>
    </row>
    <row r="35" s="1" customFormat="1" spans="1:5">
      <c r="A35" s="5"/>
      <c r="B35" s="34" t="s">
        <v>30</v>
      </c>
      <c r="C35" s="26">
        <f>3+(57374/76374)</f>
        <v>3.75122423861524</v>
      </c>
      <c r="D35" s="24" t="s">
        <v>31</v>
      </c>
      <c r="E35" s="5"/>
    </row>
    <row r="36" s="1" customFormat="1" spans="1:3">
      <c r="A36" s="8"/>
      <c r="B36" s="8"/>
      <c r="C36" s="8"/>
    </row>
  </sheetData>
  <hyperlinks>
    <hyperlink ref="C17" r:id="rId1" display="PVIF@10%" tooltip="mailto:PVIF@10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2020-08-21T05:44:17Z</dcterms:created>
  <dcterms:modified xsi:type="dcterms:W3CDTF">2020-08-21T05:44:30Z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1033-11.2.0.9629</vt:lpwstr>
  </property>
</Properties>
</file>