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DCDF" lockStructure="1"/>
  <bookViews>
    <workbookView xWindow="32760" yWindow="255" windowWidth="15360" windowHeight="8790"/>
  </bookViews>
  <sheets>
    <sheet name="Data" sheetId="1" r:id="rId1"/>
    <sheet name="Calculations" sheetId="3" r:id="rId2"/>
    <sheet name="Calculation check sheet" sheetId="2" state="hidden" r:id="rId3"/>
  </sheets>
  <definedNames>
    <definedName name="_xlnm.Print_Area" localSheetId="1">Calculations!$A$1:$Q$31</definedName>
    <definedName name="_xlnm.Print_Area" localSheetId="0">Data!$A$1:$M$56</definedName>
  </definedNames>
  <calcPr calcId="144525"/>
</workbook>
</file>

<file path=xl/calcChain.xml><?xml version="1.0" encoding="utf-8"?>
<calcChain xmlns="http://schemas.openxmlformats.org/spreadsheetml/2006/main">
  <c r="I38" i="3" l="1"/>
  <c r="F38" i="3"/>
  <c r="C38" i="3"/>
  <c r="C52" i="3" l="1"/>
  <c r="C48" i="3"/>
  <c r="C46" i="3"/>
  <c r="C85" i="2" s="1"/>
  <c r="I40" i="3"/>
  <c r="I76" i="2" s="1"/>
  <c r="F40" i="3"/>
  <c r="F76" i="2" s="1"/>
  <c r="C40" i="3"/>
  <c r="C76" i="2" s="1"/>
  <c r="C44" i="1"/>
  <c r="C26" i="3"/>
  <c r="C37" i="2" s="1"/>
  <c r="C43" i="1"/>
  <c r="E33" i="1"/>
  <c r="C33" i="1"/>
  <c r="C30" i="3"/>
  <c r="C44" i="2" s="1"/>
  <c r="C24" i="3"/>
  <c r="C32" i="2" s="1"/>
  <c r="I22" i="3"/>
  <c r="F22" i="3"/>
  <c r="F27" i="2" s="1"/>
  <c r="C22" i="3"/>
  <c r="I20" i="3"/>
  <c r="F20" i="3"/>
  <c r="C20" i="3"/>
  <c r="I18" i="3"/>
  <c r="I17" i="2" s="1"/>
  <c r="F18" i="3"/>
  <c r="C18" i="3"/>
  <c r="I81" i="2"/>
  <c r="F81" i="2"/>
  <c r="C81" i="2"/>
  <c r="I42" i="3"/>
  <c r="F42" i="3"/>
  <c r="C42" i="3"/>
  <c r="C46" i="1"/>
  <c r="C22" i="1"/>
  <c r="C97" i="2"/>
  <c r="I83" i="2"/>
  <c r="K83" i="2" s="1"/>
  <c r="F83" i="2"/>
  <c r="C83" i="2"/>
  <c r="C86" i="2"/>
  <c r="I69" i="2"/>
  <c r="F69" i="2"/>
  <c r="C69" i="2"/>
  <c r="C22" i="2"/>
  <c r="C95" i="2"/>
  <c r="O76" i="2"/>
  <c r="Q76" i="2"/>
  <c r="L76" i="2"/>
  <c r="N76" i="2"/>
  <c r="O71" i="2"/>
  <c r="Q71" i="2"/>
  <c r="L71" i="2"/>
  <c r="N71" i="2"/>
  <c r="I36" i="3"/>
  <c r="F36" i="3"/>
  <c r="C36" i="3"/>
  <c r="C56" i="2"/>
  <c r="C63" i="2"/>
  <c r="E63" i="2"/>
  <c r="C51" i="2"/>
  <c r="E51" i="2"/>
  <c r="C42" i="2"/>
  <c r="O27" i="2"/>
  <c r="Q27" i="2"/>
  <c r="Q22" i="3"/>
  <c r="L27" i="2"/>
  <c r="N27" i="2"/>
  <c r="N22" i="3" s="1"/>
  <c r="O22" i="2"/>
  <c r="Q22" i="2"/>
  <c r="Q20" i="3" s="1"/>
  <c r="L22" i="2"/>
  <c r="N22" i="2"/>
  <c r="N20" i="3"/>
  <c r="O17" i="2"/>
  <c r="Q17" i="2"/>
  <c r="Q18" i="3"/>
  <c r="L17" i="2"/>
  <c r="N17" i="2"/>
  <c r="N18" i="3"/>
  <c r="C17" i="2"/>
  <c r="C9" i="3"/>
  <c r="C14" i="3"/>
  <c r="C13" i="3"/>
  <c r="C11" i="3"/>
  <c r="F9" i="3"/>
  <c r="F14" i="3"/>
  <c r="F13" i="3"/>
  <c r="F17" i="2"/>
  <c r="H17" i="2" s="1"/>
  <c r="H18" i="3" s="1"/>
  <c r="I9" i="3"/>
  <c r="I14" i="3"/>
  <c r="I13" i="3"/>
  <c r="L9" i="3"/>
  <c r="L14" i="3"/>
  <c r="L13" i="3"/>
  <c r="O9" i="3"/>
  <c r="O14" i="3"/>
  <c r="O13" i="3"/>
  <c r="A5" i="3"/>
  <c r="C8" i="2"/>
  <c r="C13" i="2"/>
  <c r="C12" i="2"/>
  <c r="C18" i="2" s="1"/>
  <c r="C19" i="2" s="1"/>
  <c r="E17" i="2" s="1"/>
  <c r="C10" i="2"/>
  <c r="F8" i="2"/>
  <c r="F13" i="2"/>
  <c r="F18" i="2" s="1"/>
  <c r="F19" i="2" s="1"/>
  <c r="F12" i="2"/>
  <c r="I8" i="2"/>
  <c r="I13" i="2"/>
  <c r="I18" i="2" s="1"/>
  <c r="I23" i="2" s="1"/>
  <c r="I12" i="2"/>
  <c r="L8" i="2"/>
  <c r="L13" i="2"/>
  <c r="L12" i="2"/>
  <c r="O8" i="2"/>
  <c r="O13" i="2"/>
  <c r="O12" i="2"/>
  <c r="C49" i="2"/>
  <c r="F49" i="2"/>
  <c r="C52" i="2" s="1"/>
  <c r="I49" i="2"/>
  <c r="K12" i="1"/>
  <c r="O10" i="2" s="1"/>
  <c r="O23" i="2" s="1"/>
  <c r="O11" i="3"/>
  <c r="I12" i="1"/>
  <c r="L11" i="3" s="1"/>
  <c r="I10" i="2"/>
  <c r="F11" i="3"/>
  <c r="A5" i="2"/>
  <c r="F10" i="2"/>
  <c r="I11" i="3"/>
  <c r="I27" i="2"/>
  <c r="I22" i="2"/>
  <c r="C27" i="2"/>
  <c r="F22" i="2"/>
  <c r="F71" i="2"/>
  <c r="C71" i="2"/>
  <c r="I71" i="2"/>
  <c r="C90" i="2"/>
  <c r="L18" i="2"/>
  <c r="C57" i="2"/>
  <c r="C58" i="2" s="1"/>
  <c r="O18" i="2"/>
  <c r="H83" i="2"/>
  <c r="L19" i="2"/>
  <c r="O19" i="2"/>
  <c r="C61" i="2" l="1"/>
  <c r="C64" i="2" s="1"/>
  <c r="C65" i="2" s="1"/>
  <c r="C48" i="1"/>
  <c r="E85" i="2"/>
  <c r="E46" i="3" s="1"/>
  <c r="C87" i="2"/>
  <c r="C98" i="2"/>
  <c r="C99" i="2" s="1"/>
  <c r="E97" i="2" s="1"/>
  <c r="E52" i="3" s="1"/>
  <c r="C91" i="2"/>
  <c r="C92" i="2" s="1"/>
  <c r="E90" i="2" s="1"/>
  <c r="E83" i="2"/>
  <c r="E44" i="3" s="1"/>
  <c r="C53" i="2"/>
  <c r="C24" i="1"/>
  <c r="C20" i="1"/>
  <c r="L72" i="2"/>
  <c r="L73" i="2" s="1"/>
  <c r="I72" i="2"/>
  <c r="C19" i="1"/>
  <c r="B55" i="1" s="1"/>
  <c r="C72" i="2"/>
  <c r="K17" i="2"/>
  <c r="K18" i="3" s="1"/>
  <c r="R17" i="2"/>
  <c r="E18" i="3"/>
  <c r="R18" i="3" s="1"/>
  <c r="F23" i="2"/>
  <c r="F24" i="2" s="1"/>
  <c r="H22" i="2" s="1"/>
  <c r="H20" i="3" s="1"/>
  <c r="I24" i="2"/>
  <c r="K22" i="2" s="1"/>
  <c r="K20" i="3" s="1"/>
  <c r="I28" i="2"/>
  <c r="I29" i="2" s="1"/>
  <c r="K27" i="2" s="1"/>
  <c r="K22" i="3" s="1"/>
  <c r="I19" i="2"/>
  <c r="C23" i="2"/>
  <c r="C28" i="2" s="1"/>
  <c r="F28" i="2"/>
  <c r="F29" i="2" s="1"/>
  <c r="H27" i="2" s="1"/>
  <c r="H22" i="3" s="1"/>
  <c r="O28" i="2"/>
  <c r="O29" i="2" s="1"/>
  <c r="O24" i="2"/>
  <c r="L77" i="2"/>
  <c r="L78" i="2" s="1"/>
  <c r="O72" i="2"/>
  <c r="F72" i="2"/>
  <c r="L10" i="2"/>
  <c r="L23" i="2" s="1"/>
  <c r="C141" i="2" l="1"/>
  <c r="E48" i="3"/>
  <c r="D44" i="1"/>
  <c r="D43" i="1"/>
  <c r="C140" i="2"/>
  <c r="C139" i="2" s="1"/>
  <c r="C138" i="2" s="1"/>
  <c r="C137" i="2" s="1"/>
  <c r="C136" i="2" s="1"/>
  <c r="C135" i="2" s="1"/>
  <c r="C134" i="2" s="1"/>
  <c r="C133" i="2" s="1"/>
  <c r="C132" i="2" s="1"/>
  <c r="C131" i="2" s="1"/>
  <c r="C130" i="2" s="1"/>
  <c r="C129" i="2" s="1"/>
  <c r="C128" i="2" s="1"/>
  <c r="C127" i="2" s="1"/>
  <c r="I77" i="2"/>
  <c r="I78" i="2" s="1"/>
  <c r="K76" i="2" s="1"/>
  <c r="K40" i="3" s="1"/>
  <c r="I73" i="2"/>
  <c r="K71" i="2" s="1"/>
  <c r="K38" i="3" s="1"/>
  <c r="C77" i="2"/>
  <c r="C78" i="2" s="1"/>
  <c r="E76" i="2" s="1"/>
  <c r="E40" i="3" s="1"/>
  <c r="C73" i="2"/>
  <c r="E71" i="2" s="1"/>
  <c r="E38" i="3" s="1"/>
  <c r="C24" i="2"/>
  <c r="E22" i="2" s="1"/>
  <c r="E20" i="3" s="1"/>
  <c r="C33" i="2"/>
  <c r="L28" i="2"/>
  <c r="L29" i="2" s="1"/>
  <c r="L24" i="2"/>
  <c r="F73" i="2"/>
  <c r="H71" i="2" s="1"/>
  <c r="H38" i="3" s="1"/>
  <c r="F77" i="2"/>
  <c r="F78" i="2" s="1"/>
  <c r="H76" i="2" s="1"/>
  <c r="H40" i="3" s="1"/>
  <c r="O77" i="2"/>
  <c r="O78" i="2" s="1"/>
  <c r="O73" i="2"/>
  <c r="C38" i="2"/>
  <c r="C39" i="2" s="1"/>
  <c r="E37" i="2" s="1"/>
  <c r="E26" i="3" s="1"/>
  <c r="C29" i="2"/>
  <c r="E27" i="2" s="1"/>
  <c r="E22" i="3" s="1"/>
  <c r="C34" i="2" l="1"/>
  <c r="E32" i="2" s="1"/>
  <c r="E24" i="3" s="1"/>
  <c r="C45" i="2"/>
  <c r="C108" i="2" l="1"/>
  <c r="C111" i="2"/>
  <c r="C118" i="2"/>
  <c r="C121" i="2"/>
  <c r="C110" i="2"/>
  <c r="C116" i="2"/>
  <c r="C142" i="2"/>
  <c r="C114" i="2"/>
  <c r="C107" i="2"/>
  <c r="C120" i="2"/>
  <c r="C46" i="2"/>
  <c r="E44" i="2" s="1"/>
  <c r="E30" i="3" s="1"/>
  <c r="C117" i="2"/>
  <c r="C109" i="2"/>
  <c r="C115" i="2"/>
  <c r="C113" i="2"/>
  <c r="C112" i="2"/>
  <c r="C119" i="2"/>
  <c r="C106" i="2"/>
</calcChain>
</file>

<file path=xl/sharedStrings.xml><?xml version="1.0" encoding="utf-8"?>
<sst xmlns="http://schemas.openxmlformats.org/spreadsheetml/2006/main" count="287" uniqueCount="78">
  <si>
    <t>Qualitative Analysis: Identifying an Unknown Acid</t>
  </si>
  <si>
    <t>Name</t>
  </si>
  <si>
    <t>Mass of unknown acid</t>
  </si>
  <si>
    <t>Initial volume of NaOH</t>
  </si>
  <si>
    <t>Final volume NaOH</t>
  </si>
  <si>
    <t>Concentration of NaOH</t>
  </si>
  <si>
    <t>Average Molar Mass Unknown</t>
  </si>
  <si>
    <t>Standard deviation</t>
  </si>
  <si>
    <t>Percent error from known</t>
  </si>
  <si>
    <t>Melting point unknown acid</t>
  </si>
  <si>
    <t>Trial 1</t>
  </si>
  <si>
    <t>Trial 2</t>
  </si>
  <si>
    <t>Trial 3</t>
  </si>
  <si>
    <t>Trial 4</t>
  </si>
  <si>
    <t>Trial 5</t>
  </si>
  <si>
    <t>g</t>
  </si>
  <si>
    <t>mL</t>
  </si>
  <si>
    <t>g/mol</t>
  </si>
  <si>
    <r>
      <t>o</t>
    </r>
    <r>
      <rPr>
        <sz val="10"/>
        <rFont val="Arial"/>
      </rPr>
      <t>C</t>
    </r>
  </si>
  <si>
    <t>%</t>
  </si>
  <si>
    <t>Score</t>
  </si>
  <si>
    <t>Qualitative Analysis: Identifying an Unknown Acid - Calculation sheet</t>
  </si>
  <si>
    <t>Volume NaOH</t>
  </si>
  <si>
    <t>Moles Unknown Acid</t>
  </si>
  <si>
    <t>mol</t>
  </si>
  <si>
    <t>Molar mass Unknown Acid</t>
  </si>
  <si>
    <t>Average Molar Mass (AKA GMM)</t>
  </si>
  <si>
    <t>Standard Deviation Molar Mass</t>
  </si>
  <si>
    <t>Literature Value Molar Mass</t>
  </si>
  <si>
    <t>% error Molar Mass</t>
  </si>
  <si>
    <t>Average Melting Point acid</t>
  </si>
  <si>
    <t>% diff comp and student</t>
  </si>
  <si>
    <t>% error allowed</t>
  </si>
  <si>
    <t>volume NaOH</t>
  </si>
  <si>
    <t>moles unknown</t>
  </si>
  <si>
    <t>molar mass unknown</t>
  </si>
  <si>
    <t>average Molar Mass</t>
  </si>
  <si>
    <t>standard deviation</t>
  </si>
  <si>
    <t xml:space="preserve">% error  </t>
  </si>
  <si>
    <t>average melting point</t>
  </si>
  <si>
    <t>Standard Deviation Melting point</t>
  </si>
  <si>
    <t>standard dev</t>
  </si>
  <si>
    <t>Literature Melting Point</t>
  </si>
  <si>
    <t xml:space="preserve">molecular mass </t>
  </si>
  <si>
    <t>score</t>
  </si>
  <si>
    <t>%error</t>
  </si>
  <si>
    <t>melting point</t>
  </si>
  <si>
    <t>molar mass accuracy</t>
  </si>
  <si>
    <t>Melting point range unknown acid</t>
  </si>
  <si>
    <t>to</t>
  </si>
  <si>
    <t>Average Melting Point Range</t>
  </si>
  <si>
    <t>/25</t>
  </si>
  <si>
    <t>Proposed Identity of Acid</t>
  </si>
  <si>
    <t xml:space="preserve">pKa Value </t>
  </si>
  <si>
    <t xml:space="preserve">Average pKa Value </t>
  </si>
  <si>
    <t xml:space="preserve">Standard deviation </t>
  </si>
  <si>
    <t>average pKa</t>
  </si>
  <si>
    <t xml:space="preserve">Measuring Mass of Monoprotic Unknown Acid </t>
  </si>
  <si>
    <t xml:space="preserve">Measuring the Melting Point </t>
  </si>
  <si>
    <t xml:space="preserve">Measuring the pKa </t>
  </si>
  <si>
    <t xml:space="preserve">Mass of unknown acid </t>
  </si>
  <si>
    <t>Volume of titration (equivalence point)</t>
  </si>
  <si>
    <t xml:space="preserve">Volume of half-equivalent point </t>
  </si>
  <si>
    <t xml:space="preserve">mL </t>
  </si>
  <si>
    <t>Literature Value pKa</t>
  </si>
  <si>
    <t>% error pKa</t>
  </si>
  <si>
    <t>volume of titration</t>
  </si>
  <si>
    <t xml:space="preserve"> </t>
  </si>
  <si>
    <t>Volume of half-equivalent point</t>
  </si>
  <si>
    <t xml:space="preserve">volume of half-equivalent point </t>
  </si>
  <si>
    <t>M</t>
  </si>
  <si>
    <t>Proposed Literature Value Molar Mass</t>
  </si>
  <si>
    <t>Proposed Literature Value pKa</t>
  </si>
  <si>
    <t>Proposed Literature Melting Point</t>
  </si>
  <si>
    <t>Qualitative Analysis: Identifying an Unknown Acid - Calculation Sheet</t>
  </si>
  <si>
    <t xml:space="preserve">pH value </t>
  </si>
  <si>
    <t xml:space="preserve">pH unknown </t>
  </si>
  <si>
    <t>Benzoic acid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</si>
</sst>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8"/>
      <name val="Arial"/>
    </font>
    <font>
      <sz val="8"/>
      <name val="Arial"/>
    </font>
    <font>
      <vertAlign val="superscript"/>
      <sz val="10"/>
      <name val="Arial"/>
      <family val="2"/>
    </font>
    <font>
      <sz val="10"/>
      <color indexed="10"/>
      <name val="Arial"/>
      <family val="2"/>
    </font>
    <font>
      <sz val="10"/>
      <color indexed="57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 applyProtection="1">
      <protection locked="0"/>
    </xf>
    <xf numFmtId="0" fontId="0" fillId="0" borderId="0" xfId="0" applyFill="1" applyProtection="1"/>
    <xf numFmtId="0" fontId="3" fillId="0" borderId="0" xfId="0" applyFont="1" applyFill="1" applyProtection="1"/>
    <xf numFmtId="0" fontId="4" fillId="0" borderId="0" xfId="0" applyFont="1"/>
    <xf numFmtId="0" fontId="4" fillId="0" borderId="0" xfId="0" applyFont="1" applyFill="1"/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center"/>
    </xf>
    <xf numFmtId="0" fontId="0" fillId="0" borderId="0" xfId="0" applyFill="1" applyProtection="1">
      <protection locked="0"/>
    </xf>
    <xf numFmtId="0" fontId="7" fillId="0" borderId="0" xfId="0" applyFont="1"/>
    <xf numFmtId="0" fontId="7" fillId="0" borderId="0" xfId="0" applyFont="1" applyFill="1" applyProtection="1">
      <protection locked="0"/>
    </xf>
    <xf numFmtId="0" fontId="8" fillId="0" borderId="0" xfId="0" applyFont="1"/>
    <xf numFmtId="0" fontId="10" fillId="0" borderId="0" xfId="0" applyFont="1"/>
    <xf numFmtId="0" fontId="10" fillId="0" borderId="0" xfId="0" applyFont="1" applyFill="1" applyProtection="1"/>
    <xf numFmtId="0" fontId="11" fillId="0" borderId="0" xfId="0" applyFont="1" applyAlignment="1">
      <alignment horizontal="center"/>
    </xf>
    <xf numFmtId="0" fontId="12" fillId="0" borderId="0" xfId="0" applyFont="1" applyFill="1" applyProtection="1"/>
    <xf numFmtId="0" fontId="12" fillId="0" borderId="0" xfId="0" applyFont="1"/>
    <xf numFmtId="0" fontId="8" fillId="2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Protection="1"/>
    <xf numFmtId="0" fontId="0" fillId="0" borderId="0" xfId="0" applyFill="1"/>
    <xf numFmtId="0" fontId="9" fillId="0" borderId="0" xfId="0" applyFont="1"/>
    <xf numFmtId="0" fontId="13" fillId="0" borderId="0" xfId="0" applyFont="1"/>
    <xf numFmtId="0" fontId="8" fillId="0" borderId="0" xfId="0" applyFont="1" applyFill="1"/>
    <xf numFmtId="0" fontId="10" fillId="0" borderId="0" xfId="0" applyFont="1" applyFill="1"/>
    <xf numFmtId="0" fontId="3" fillId="0" borderId="0" xfId="0" applyFont="1" applyFill="1"/>
    <xf numFmtId="0" fontId="13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topLeftCell="A30" workbookViewId="0">
      <selection activeCell="B55" sqref="B55"/>
    </sheetView>
  </sheetViews>
  <sheetFormatPr defaultRowHeight="12.75" x14ac:dyDescent="0.2"/>
  <cols>
    <col min="1" max="1" width="28.140625" customWidth="1"/>
    <col min="4" max="4" width="5" customWidth="1"/>
    <col min="6" max="6" width="5" customWidth="1"/>
    <col min="8" max="8" width="5" customWidth="1"/>
    <col min="9" max="9" width="0" hidden="1" customWidth="1"/>
    <col min="10" max="10" width="5.140625" hidden="1" customWidth="1"/>
    <col min="11" max="11" width="0" hidden="1" customWidth="1"/>
    <col min="12" max="12" width="5.28515625" hidden="1" customWidth="1"/>
  </cols>
  <sheetData>
    <row r="1" spans="1:12" ht="23.25" x14ac:dyDescent="0.35">
      <c r="A1" s="1" t="s">
        <v>0</v>
      </c>
    </row>
    <row r="4" spans="1:12" x14ac:dyDescent="0.2">
      <c r="A4" t="s">
        <v>1</v>
      </c>
    </row>
    <row r="5" spans="1:12" x14ac:dyDescent="0.2">
      <c r="A5" s="20"/>
    </row>
    <row r="6" spans="1:12" x14ac:dyDescent="0.2">
      <c r="A6" s="21"/>
    </row>
    <row r="7" spans="1:12" x14ac:dyDescent="0.2">
      <c r="A7" s="13" t="s">
        <v>57</v>
      </c>
    </row>
    <row r="8" spans="1:12" x14ac:dyDescent="0.2">
      <c r="C8" t="s">
        <v>10</v>
      </c>
      <c r="E8" t="s">
        <v>11</v>
      </c>
      <c r="G8" t="s">
        <v>12</v>
      </c>
      <c r="I8" t="s">
        <v>13</v>
      </c>
      <c r="K8" t="s">
        <v>14</v>
      </c>
    </row>
    <row r="10" spans="1:12" x14ac:dyDescent="0.2">
      <c r="A10" t="s">
        <v>2</v>
      </c>
      <c r="C10" s="3">
        <v>0.183</v>
      </c>
      <c r="D10" t="s">
        <v>15</v>
      </c>
      <c r="E10" s="3">
        <v>0.19500000000000001</v>
      </c>
      <c r="F10" t="s">
        <v>15</v>
      </c>
      <c r="G10" s="3">
        <v>0.19370000000000001</v>
      </c>
      <c r="H10" t="s">
        <v>15</v>
      </c>
      <c r="I10" s="3"/>
      <c r="J10" t="s">
        <v>15</v>
      </c>
      <c r="K10" s="3"/>
      <c r="L10" t="s">
        <v>15</v>
      </c>
    </row>
    <row r="12" spans="1:12" x14ac:dyDescent="0.2">
      <c r="A12" t="s">
        <v>5</v>
      </c>
      <c r="C12" s="3">
        <v>9.8000000000000004E-2</v>
      </c>
      <c r="D12" s="14" t="s">
        <v>70</v>
      </c>
      <c r="E12" s="3">
        <v>9.8000000000000004E-2</v>
      </c>
      <c r="F12" s="14" t="s">
        <v>70</v>
      </c>
      <c r="G12" s="3">
        <v>9.8000000000000004E-2</v>
      </c>
      <c r="H12" s="14" t="s">
        <v>70</v>
      </c>
      <c r="I12" s="3">
        <f>C12</f>
        <v>9.8000000000000004E-2</v>
      </c>
      <c r="K12" s="3">
        <f>C12</f>
        <v>9.8000000000000004E-2</v>
      </c>
    </row>
    <row r="14" spans="1:12" x14ac:dyDescent="0.2">
      <c r="A14" t="s">
        <v>3</v>
      </c>
      <c r="C14" s="3">
        <v>0.4</v>
      </c>
      <c r="D14" t="s">
        <v>16</v>
      </c>
      <c r="E14" s="3">
        <v>0.1</v>
      </c>
      <c r="F14" t="s">
        <v>16</v>
      </c>
      <c r="G14" s="3">
        <v>0.35</v>
      </c>
      <c r="H14" t="s">
        <v>16</v>
      </c>
      <c r="I14" s="3"/>
      <c r="J14" t="s">
        <v>16</v>
      </c>
      <c r="K14" s="3"/>
      <c r="L14" t="s">
        <v>16</v>
      </c>
    </row>
    <row r="15" spans="1:12" s="23" customFormat="1" x14ac:dyDescent="0.2">
      <c r="C15" s="11"/>
      <c r="E15" s="11"/>
      <c r="G15" s="11"/>
      <c r="I15" s="11"/>
      <c r="K15" s="11"/>
    </row>
    <row r="16" spans="1:12" x14ac:dyDescent="0.2">
      <c r="A16" t="s">
        <v>4</v>
      </c>
      <c r="C16" s="3">
        <v>15.85</v>
      </c>
      <c r="D16" t="s">
        <v>16</v>
      </c>
      <c r="E16" s="3">
        <v>16.600000000000001</v>
      </c>
      <c r="F16" t="s">
        <v>16</v>
      </c>
      <c r="G16" s="3">
        <v>16.55</v>
      </c>
      <c r="H16" t="s">
        <v>16</v>
      </c>
      <c r="I16" s="3"/>
      <c r="J16" t="s">
        <v>16</v>
      </c>
      <c r="K16" s="3"/>
      <c r="L16" t="s">
        <v>16</v>
      </c>
    </row>
    <row r="19" spans="1:8" x14ac:dyDescent="0.2">
      <c r="A19" t="s">
        <v>6</v>
      </c>
      <c r="C19" s="4">
        <f>'Calculation check sheet'!C32</f>
        <v>121.15521134630399</v>
      </c>
      <c r="D19" t="s">
        <v>17</v>
      </c>
    </row>
    <row r="20" spans="1:8" x14ac:dyDescent="0.2">
      <c r="A20" t="s">
        <v>7</v>
      </c>
      <c r="C20" s="4">
        <f>'Calculation check sheet'!C37</f>
        <v>0.75084393870065858</v>
      </c>
    </row>
    <row r="21" spans="1:8" x14ac:dyDescent="0.2">
      <c r="C21" s="4"/>
    </row>
    <row r="22" spans="1:8" x14ac:dyDescent="0.2">
      <c r="A22" s="14" t="s">
        <v>71</v>
      </c>
      <c r="C22" s="11">
        <f>Calculations!C28</f>
        <v>122</v>
      </c>
      <c r="D22" t="s">
        <v>17</v>
      </c>
    </row>
    <row r="23" spans="1:8" x14ac:dyDescent="0.2">
      <c r="A23" s="14" t="s">
        <v>67</v>
      </c>
      <c r="C23" s="4"/>
    </row>
    <row r="24" spans="1:8" x14ac:dyDescent="0.2">
      <c r="A24" t="s">
        <v>8</v>
      </c>
      <c r="C24" s="4">
        <f>'Calculation check sheet'!C44</f>
        <v>0.69244971614427386</v>
      </c>
      <c r="D24" t="s">
        <v>19</v>
      </c>
    </row>
    <row r="26" spans="1:8" x14ac:dyDescent="0.2">
      <c r="A26" s="12" t="s">
        <v>58</v>
      </c>
    </row>
    <row r="27" spans="1:8" ht="14.25" x14ac:dyDescent="0.2">
      <c r="A27" t="s">
        <v>48</v>
      </c>
      <c r="B27" t="s">
        <v>10</v>
      </c>
      <c r="C27" s="3">
        <v>122.2</v>
      </c>
      <c r="D27" t="s">
        <v>49</v>
      </c>
      <c r="E27" s="3">
        <v>126</v>
      </c>
      <c r="F27" s="2" t="s">
        <v>18</v>
      </c>
    </row>
    <row r="28" spans="1:8" s="23" customFormat="1" ht="14.25" x14ac:dyDescent="0.2">
      <c r="C28" s="11"/>
      <c r="E28" s="11"/>
      <c r="F28" s="28"/>
    </row>
    <row r="29" spans="1:8" ht="14.25" x14ac:dyDescent="0.2">
      <c r="B29" t="s">
        <v>11</v>
      </c>
      <c r="C29" s="3">
        <v>122.2</v>
      </c>
      <c r="D29" t="s">
        <v>49</v>
      </c>
      <c r="E29" s="3">
        <v>123.2</v>
      </c>
      <c r="F29" s="2" t="s">
        <v>18</v>
      </c>
      <c r="H29" s="2"/>
    </row>
    <row r="30" spans="1:8" s="23" customFormat="1" ht="14.25" x14ac:dyDescent="0.2">
      <c r="C30" s="11"/>
      <c r="E30" s="11"/>
      <c r="F30" s="28"/>
      <c r="H30" s="28"/>
    </row>
    <row r="31" spans="1:8" ht="14.25" x14ac:dyDescent="0.2">
      <c r="B31" t="s">
        <v>12</v>
      </c>
      <c r="C31" s="3">
        <v>122.2</v>
      </c>
      <c r="D31" t="s">
        <v>49</v>
      </c>
      <c r="E31" s="3">
        <v>124</v>
      </c>
      <c r="F31" s="2" t="s">
        <v>18</v>
      </c>
      <c r="H31" s="2"/>
    </row>
    <row r="32" spans="1:8" ht="14.25" x14ac:dyDescent="0.2">
      <c r="C32" s="4"/>
      <c r="D32" s="2"/>
      <c r="F32" s="2"/>
      <c r="H32" s="2"/>
    </row>
    <row r="33" spans="1:8" ht="14.25" x14ac:dyDescent="0.2">
      <c r="A33" t="s">
        <v>50</v>
      </c>
      <c r="C33" s="3">
        <f>AVERAGE(C27,C29,C31)</f>
        <v>122.2</v>
      </c>
      <c r="D33" t="s">
        <v>49</v>
      </c>
      <c r="E33" s="3">
        <f>AVERAGE(E27,E29,E31)</f>
        <v>124.39999999999999</v>
      </c>
      <c r="F33" s="2" t="s">
        <v>18</v>
      </c>
      <c r="H33" s="2"/>
    </row>
    <row r="34" spans="1:8" ht="14.25" x14ac:dyDescent="0.2">
      <c r="C34" s="11"/>
      <c r="E34" s="11"/>
      <c r="F34" s="2"/>
      <c r="H34" s="2"/>
    </row>
    <row r="35" spans="1:8" ht="14.25" x14ac:dyDescent="0.2">
      <c r="A35" s="14" t="s">
        <v>73</v>
      </c>
      <c r="B35" s="23"/>
      <c r="C35" s="3">
        <v>122.3</v>
      </c>
      <c r="D35" s="23"/>
      <c r="E35" s="11"/>
      <c r="F35" s="2"/>
      <c r="H35" s="2"/>
    </row>
    <row r="36" spans="1:8" x14ac:dyDescent="0.2">
      <c r="C36" s="4"/>
    </row>
    <row r="37" spans="1:8" x14ac:dyDescent="0.2">
      <c r="A37" s="12" t="s">
        <v>59</v>
      </c>
      <c r="C37" s="4"/>
    </row>
    <row r="38" spans="1:8" x14ac:dyDescent="0.2">
      <c r="C38" s="4" t="s">
        <v>10</v>
      </c>
      <c r="E38" t="s">
        <v>11</v>
      </c>
      <c r="G38" t="s">
        <v>12</v>
      </c>
    </row>
    <row r="39" spans="1:8" x14ac:dyDescent="0.2">
      <c r="A39" t="s">
        <v>60</v>
      </c>
      <c r="C39" s="3">
        <v>0.23</v>
      </c>
      <c r="D39" t="s">
        <v>15</v>
      </c>
      <c r="E39" s="3">
        <v>0.21</v>
      </c>
      <c r="F39" t="s">
        <v>15</v>
      </c>
      <c r="G39" s="3">
        <v>0.19</v>
      </c>
      <c r="H39" t="s">
        <v>15</v>
      </c>
    </row>
    <row r="40" spans="1:8" s="23" customFormat="1" x14ac:dyDescent="0.2">
      <c r="C40" s="11"/>
      <c r="E40" s="11"/>
      <c r="G40" s="11"/>
    </row>
    <row r="41" spans="1:8" x14ac:dyDescent="0.2">
      <c r="A41" s="14" t="s">
        <v>76</v>
      </c>
      <c r="C41" s="3">
        <v>4.17</v>
      </c>
      <c r="E41" s="3">
        <v>4.18</v>
      </c>
      <c r="G41" s="3">
        <v>4.2</v>
      </c>
    </row>
    <row r="42" spans="1:8" x14ac:dyDescent="0.2">
      <c r="C42" s="4"/>
    </row>
    <row r="43" spans="1:8" x14ac:dyDescent="0.2">
      <c r="A43" t="s">
        <v>54</v>
      </c>
      <c r="C43" s="11">
        <f>AVERAGE(C41,E41,G41)</f>
        <v>4.1833333333333336</v>
      </c>
      <c r="D43" s="15" t="str">
        <f>'Calculation check sheet'!E85</f>
        <v/>
      </c>
    </row>
    <row r="44" spans="1:8" x14ac:dyDescent="0.2">
      <c r="A44" t="s">
        <v>55</v>
      </c>
      <c r="C44" s="11">
        <f>STDEV(C41,E41,G41)</f>
        <v>1.5275252316519626E-2</v>
      </c>
      <c r="D44" s="15" t="str">
        <f>'Calculation check sheet'!E90</f>
        <v/>
      </c>
    </row>
    <row r="45" spans="1:8" x14ac:dyDescent="0.2">
      <c r="C45" s="4"/>
    </row>
    <row r="46" spans="1:8" x14ac:dyDescent="0.2">
      <c r="A46" s="14" t="s">
        <v>72</v>
      </c>
      <c r="C46" s="4">
        <f>Calculations!C50</f>
        <v>4.2</v>
      </c>
    </row>
    <row r="47" spans="1:8" x14ac:dyDescent="0.2">
      <c r="C47" s="4"/>
    </row>
    <row r="48" spans="1:8" x14ac:dyDescent="0.2">
      <c r="A48" t="s">
        <v>8</v>
      </c>
      <c r="C48" s="4">
        <f>'Calculation check sheet'!C97</f>
        <v>0.39682539682539542</v>
      </c>
      <c r="D48" t="s">
        <v>19</v>
      </c>
    </row>
    <row r="50" spans="1:5" x14ac:dyDescent="0.2">
      <c r="C50" s="4"/>
    </row>
    <row r="51" spans="1:5" x14ac:dyDescent="0.2">
      <c r="A51" t="s">
        <v>52</v>
      </c>
      <c r="C51" s="20" t="s">
        <v>77</v>
      </c>
      <c r="D51" s="3"/>
      <c r="E51" s="3"/>
    </row>
    <row r="54" spans="1:5" x14ac:dyDescent="0.2">
      <c r="A54" t="s">
        <v>20</v>
      </c>
    </row>
    <row r="55" spans="1:5" x14ac:dyDescent="0.2">
      <c r="A55" t="s">
        <v>47</v>
      </c>
      <c r="B55">
        <f>IF(C19=0,"",IF(C24=0,"",'Calculation check sheet'!C106))</f>
        <v>24</v>
      </c>
      <c r="C55" t="s">
        <v>51</v>
      </c>
    </row>
  </sheetData>
  <sheetProtection password="DCDF" sheet="1" objects="1" scenarios="1"/>
  <phoneticPr fontId="2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1"/>
  <sheetViews>
    <sheetView workbookViewId="0"/>
  </sheetViews>
  <sheetFormatPr defaultRowHeight="12.75" x14ac:dyDescent="0.2"/>
  <cols>
    <col min="1" max="1" width="32.5703125" customWidth="1"/>
    <col min="2" max="2" width="6.140625" customWidth="1"/>
    <col min="4" max="4" width="5.42578125" customWidth="1"/>
    <col min="5" max="5" width="3.140625" style="15" customWidth="1"/>
    <col min="7" max="7" width="5" customWidth="1"/>
    <col min="8" max="8" width="3.28515625" style="15" customWidth="1"/>
    <col min="10" max="10" width="5.42578125" customWidth="1"/>
    <col min="11" max="11" width="3.42578125" style="15" customWidth="1"/>
    <col min="12" max="12" width="0" hidden="1" customWidth="1"/>
    <col min="13" max="13" width="5.42578125" hidden="1" customWidth="1"/>
    <col min="14" max="14" width="3.140625" hidden="1" customWidth="1"/>
    <col min="15" max="15" width="0" hidden="1" customWidth="1"/>
    <col min="16" max="16" width="5.28515625" hidden="1" customWidth="1"/>
    <col min="17" max="17" width="3.42578125" hidden="1" customWidth="1"/>
  </cols>
  <sheetData>
    <row r="1" spans="1:16" ht="23.25" x14ac:dyDescent="0.35">
      <c r="A1" s="24" t="s">
        <v>74</v>
      </c>
    </row>
    <row r="4" spans="1:16" x14ac:dyDescent="0.2">
      <c r="A4" t="s">
        <v>1</v>
      </c>
    </row>
    <row r="5" spans="1:16" x14ac:dyDescent="0.2">
      <c r="A5" s="4">
        <f>Data!A5</f>
        <v>0</v>
      </c>
    </row>
    <row r="6" spans="1:16" x14ac:dyDescent="0.2">
      <c r="A6" s="13" t="s">
        <v>57</v>
      </c>
    </row>
    <row r="7" spans="1:16" x14ac:dyDescent="0.2">
      <c r="C7" t="s">
        <v>10</v>
      </c>
      <c r="F7" t="s">
        <v>11</v>
      </c>
      <c r="I7" t="s">
        <v>12</v>
      </c>
      <c r="L7" t="s">
        <v>13</v>
      </c>
      <c r="O7" t="s">
        <v>14</v>
      </c>
    </row>
    <row r="9" spans="1:16" x14ac:dyDescent="0.2">
      <c r="A9" t="s">
        <v>2</v>
      </c>
      <c r="C9" s="4">
        <f>Data!C10</f>
        <v>0.183</v>
      </c>
      <c r="D9" s="4" t="s">
        <v>15</v>
      </c>
      <c r="E9" s="16"/>
      <c r="F9" s="4">
        <f>Data!E10</f>
        <v>0.19500000000000001</v>
      </c>
      <c r="G9" s="4" t="s">
        <v>15</v>
      </c>
      <c r="H9" s="16"/>
      <c r="I9" s="4">
        <f>Data!G10</f>
        <v>0.19370000000000001</v>
      </c>
      <c r="J9" s="4" t="s">
        <v>15</v>
      </c>
      <c r="K9" s="16"/>
      <c r="L9" s="4">
        <f>Data!I10</f>
        <v>0</v>
      </c>
      <c r="M9" s="4" t="s">
        <v>15</v>
      </c>
      <c r="N9" s="4"/>
      <c r="O9" s="4">
        <f>Data!K10</f>
        <v>0</v>
      </c>
      <c r="P9" t="s">
        <v>15</v>
      </c>
    </row>
    <row r="10" spans="1:16" x14ac:dyDescent="0.2">
      <c r="C10" s="4"/>
      <c r="D10" s="4"/>
      <c r="E10" s="16"/>
      <c r="F10" s="4"/>
      <c r="G10" s="4"/>
      <c r="H10" s="16"/>
      <c r="I10" s="4"/>
      <c r="J10" s="4"/>
      <c r="K10" s="16"/>
      <c r="L10" s="4"/>
      <c r="M10" s="4"/>
      <c r="N10" s="4"/>
      <c r="O10" s="4"/>
    </row>
    <row r="11" spans="1:16" x14ac:dyDescent="0.2">
      <c r="A11" t="s">
        <v>5</v>
      </c>
      <c r="C11" s="4">
        <f>Data!C12</f>
        <v>9.8000000000000004E-2</v>
      </c>
      <c r="D11" s="22" t="s">
        <v>70</v>
      </c>
      <c r="E11" s="16"/>
      <c r="F11" s="4">
        <f>Data!E12</f>
        <v>9.8000000000000004E-2</v>
      </c>
      <c r="G11" s="22" t="s">
        <v>70</v>
      </c>
      <c r="H11" s="16"/>
      <c r="I11" s="4">
        <f>Data!G12</f>
        <v>9.8000000000000004E-2</v>
      </c>
      <c r="J11" s="22" t="s">
        <v>70</v>
      </c>
      <c r="K11" s="16"/>
      <c r="L11" s="4">
        <f>Data!I12</f>
        <v>9.8000000000000004E-2</v>
      </c>
      <c r="M11" s="4"/>
      <c r="N11" s="4"/>
      <c r="O11" s="4">
        <f>Data!K12</f>
        <v>9.8000000000000004E-2</v>
      </c>
    </row>
    <row r="12" spans="1:16" x14ac:dyDescent="0.2">
      <c r="C12" s="4"/>
      <c r="D12" s="4"/>
      <c r="E12" s="16"/>
      <c r="F12" s="4"/>
      <c r="G12" s="4"/>
      <c r="H12" s="16"/>
      <c r="I12" s="4"/>
      <c r="J12" s="4"/>
      <c r="K12" s="16"/>
      <c r="L12" s="4"/>
      <c r="M12" s="4"/>
      <c r="N12" s="4"/>
      <c r="O12" s="4"/>
    </row>
    <row r="13" spans="1:16" x14ac:dyDescent="0.2">
      <c r="A13" t="s">
        <v>3</v>
      </c>
      <c r="C13" s="4">
        <f>Data!C14</f>
        <v>0.4</v>
      </c>
      <c r="D13" s="4" t="s">
        <v>16</v>
      </c>
      <c r="E13" s="16"/>
      <c r="F13" s="4">
        <f>Data!E14</f>
        <v>0.1</v>
      </c>
      <c r="G13" s="4" t="s">
        <v>16</v>
      </c>
      <c r="H13" s="16"/>
      <c r="I13" s="4">
        <f>Data!G14</f>
        <v>0.35</v>
      </c>
      <c r="J13" s="4" t="s">
        <v>16</v>
      </c>
      <c r="K13" s="16"/>
      <c r="L13" s="4">
        <f>Data!I14</f>
        <v>0</v>
      </c>
      <c r="M13" s="4" t="s">
        <v>16</v>
      </c>
      <c r="N13" s="4"/>
      <c r="O13" s="4">
        <f>Data!K14</f>
        <v>0</v>
      </c>
      <c r="P13" t="s">
        <v>16</v>
      </c>
    </row>
    <row r="14" spans="1:16" x14ac:dyDescent="0.2">
      <c r="A14" t="s">
        <v>4</v>
      </c>
      <c r="C14" s="4">
        <f>Data!C16</f>
        <v>15.85</v>
      </c>
      <c r="D14" s="4" t="s">
        <v>16</v>
      </c>
      <c r="E14" s="16"/>
      <c r="F14" s="4">
        <f>Data!E16</f>
        <v>16.600000000000001</v>
      </c>
      <c r="G14" s="4" t="s">
        <v>16</v>
      </c>
      <c r="H14" s="16"/>
      <c r="I14" s="4">
        <f>Data!G16</f>
        <v>16.55</v>
      </c>
      <c r="J14" s="4" t="s">
        <v>16</v>
      </c>
      <c r="K14" s="16"/>
      <c r="L14" s="4">
        <f>Data!I16</f>
        <v>0</v>
      </c>
      <c r="M14" s="4" t="s">
        <v>16</v>
      </c>
      <c r="N14" s="4"/>
      <c r="O14" s="4">
        <f>Data!K16</f>
        <v>0</v>
      </c>
      <c r="P14" t="s">
        <v>16</v>
      </c>
    </row>
    <row r="15" spans="1:16" x14ac:dyDescent="0.2">
      <c r="C15" s="4"/>
      <c r="D15" s="4"/>
      <c r="E15" s="16"/>
      <c r="F15" s="4"/>
      <c r="G15" s="4"/>
      <c r="H15" s="16"/>
      <c r="I15" s="4"/>
      <c r="J15" s="4"/>
      <c r="K15" s="16"/>
      <c r="L15" s="4"/>
      <c r="M15" s="4"/>
      <c r="N15" s="4"/>
      <c r="O15" s="4"/>
    </row>
    <row r="18" spans="1:18" x14ac:dyDescent="0.2">
      <c r="A18" t="s">
        <v>22</v>
      </c>
      <c r="C18" s="3">
        <f>C14-C13</f>
        <v>15.45</v>
      </c>
      <c r="D18" t="s">
        <v>16</v>
      </c>
      <c r="E18" s="17" t="str">
        <f>'Calculation check sheet'!E17</f>
        <v/>
      </c>
      <c r="F18" s="3">
        <f>F14-F13</f>
        <v>16.5</v>
      </c>
      <c r="G18" t="s">
        <v>16</v>
      </c>
      <c r="H18" s="17" t="str">
        <f>'Calculation check sheet'!H17</f>
        <v/>
      </c>
      <c r="I18" s="3">
        <f>I14-I13</f>
        <v>16.2</v>
      </c>
      <c r="J18" t="s">
        <v>16</v>
      </c>
      <c r="K18" s="17" t="str">
        <f>'Calculation check sheet'!K17</f>
        <v/>
      </c>
      <c r="L18" s="3"/>
      <c r="M18" t="s">
        <v>16</v>
      </c>
      <c r="N18" s="10" t="str">
        <f>'Calculation check sheet'!N17</f>
        <v/>
      </c>
      <c r="O18" s="3"/>
      <c r="P18" t="s">
        <v>16</v>
      </c>
      <c r="Q18" s="10" t="str">
        <f>'Calculation check sheet'!Q17</f>
        <v/>
      </c>
      <c r="R18" t="str">
        <f>E18</f>
        <v/>
      </c>
    </row>
    <row r="20" spans="1:18" x14ac:dyDescent="0.2">
      <c r="A20" t="s">
        <v>23</v>
      </c>
      <c r="C20" s="3">
        <f>C18/1000*C11</f>
        <v>1.5141E-3</v>
      </c>
      <c r="D20" t="s">
        <v>24</v>
      </c>
      <c r="E20" s="17" t="str">
        <f>'Calculation check sheet'!E22</f>
        <v/>
      </c>
      <c r="F20" s="3">
        <f>F18*F11/1000</f>
        <v>1.6169999999999999E-3</v>
      </c>
      <c r="G20" t="s">
        <v>24</v>
      </c>
      <c r="H20" s="17" t="str">
        <f>'Calculation check sheet'!H22</f>
        <v/>
      </c>
      <c r="I20" s="3">
        <f>I18*I11/1000</f>
        <v>1.5876E-3</v>
      </c>
      <c r="J20" t="s">
        <v>24</v>
      </c>
      <c r="K20" s="17" t="str">
        <f>'Calculation check sheet'!K22</f>
        <v/>
      </c>
      <c r="L20" s="3"/>
      <c r="M20" t="s">
        <v>24</v>
      </c>
      <c r="N20" s="10" t="str">
        <f>'Calculation check sheet'!N22</f>
        <v/>
      </c>
      <c r="O20" s="3"/>
      <c r="P20" t="s">
        <v>24</v>
      </c>
      <c r="Q20" s="10" t="str">
        <f>'Calculation check sheet'!Q22</f>
        <v/>
      </c>
    </row>
    <row r="22" spans="1:18" x14ac:dyDescent="0.2">
      <c r="A22" t="s">
        <v>25</v>
      </c>
      <c r="C22" s="3">
        <f>C9/C20</f>
        <v>120.86387953239549</v>
      </c>
      <c r="D22" t="s">
        <v>17</v>
      </c>
      <c r="E22" s="17" t="str">
        <f>'Calculation check sheet'!E27</f>
        <v/>
      </c>
      <c r="F22" s="3">
        <f>F9/F20</f>
        <v>120.59369202226345</v>
      </c>
      <c r="G22" t="s">
        <v>17</v>
      </c>
      <c r="H22" s="17" t="str">
        <f>'Calculation check sheet'!H27</f>
        <v/>
      </c>
      <c r="I22" s="3">
        <f>I9/I20</f>
        <v>122.00806248425297</v>
      </c>
      <c r="J22" t="s">
        <v>17</v>
      </c>
      <c r="K22" s="17" t="str">
        <f>'Calculation check sheet'!K27</f>
        <v/>
      </c>
      <c r="L22" s="3"/>
      <c r="M22" t="s">
        <v>17</v>
      </c>
      <c r="N22" s="10" t="str">
        <f>'Calculation check sheet'!N27</f>
        <v/>
      </c>
      <c r="O22" s="3"/>
      <c r="P22" t="s">
        <v>17</v>
      </c>
      <c r="Q22" s="10" t="str">
        <f>'Calculation check sheet'!Q27</f>
        <v/>
      </c>
    </row>
    <row r="24" spans="1:18" x14ac:dyDescent="0.2">
      <c r="A24" t="s">
        <v>26</v>
      </c>
      <c r="C24" s="3">
        <f>AVERAGE(C22,F22,I22)</f>
        <v>121.15521134630399</v>
      </c>
      <c r="D24" t="s">
        <v>17</v>
      </c>
      <c r="E24" s="17" t="str">
        <f>'Calculation check sheet'!E32</f>
        <v/>
      </c>
    </row>
    <row r="26" spans="1:18" x14ac:dyDescent="0.2">
      <c r="A26" t="s">
        <v>27</v>
      </c>
      <c r="C26" s="3">
        <f>STDEV(C22,F22,I22)</f>
        <v>0.75084393870065858</v>
      </c>
      <c r="D26" t="s">
        <v>17</v>
      </c>
      <c r="E26" s="17" t="str">
        <f>'Calculation check sheet'!E37</f>
        <v/>
      </c>
    </row>
    <row r="28" spans="1:18" x14ac:dyDescent="0.2">
      <c r="A28" s="14" t="s">
        <v>71</v>
      </c>
      <c r="C28" s="3">
        <v>122</v>
      </c>
      <c r="D28" t="s">
        <v>17</v>
      </c>
    </row>
    <row r="30" spans="1:18" x14ac:dyDescent="0.2">
      <c r="A30" t="s">
        <v>29</v>
      </c>
      <c r="C30" s="3">
        <f>(C28-C24)/C28*100</f>
        <v>0.69244971614427386</v>
      </c>
      <c r="D30" t="s">
        <v>19</v>
      </c>
      <c r="E30" s="17" t="str">
        <f>'Calculation check sheet'!E44</f>
        <v/>
      </c>
    </row>
    <row r="32" spans="1:18" ht="14.25" x14ac:dyDescent="0.2">
      <c r="A32" s="4"/>
      <c r="B32" s="4"/>
      <c r="C32" s="4"/>
      <c r="D32" s="5"/>
      <c r="E32" s="18"/>
      <c r="F32" s="4"/>
      <c r="G32" s="5"/>
      <c r="H32" s="18"/>
      <c r="I32" s="4"/>
      <c r="J32" s="5"/>
      <c r="K32" s="19"/>
    </row>
    <row r="33" spans="1:11" ht="14.25" x14ac:dyDescent="0.2">
      <c r="A33" s="4"/>
      <c r="B33" s="4"/>
      <c r="C33" s="4"/>
      <c r="D33" s="5"/>
      <c r="E33" s="18"/>
      <c r="F33" s="4"/>
      <c r="G33" s="5"/>
      <c r="H33" s="18"/>
      <c r="I33" s="4"/>
      <c r="J33" s="5"/>
      <c r="K33" s="19"/>
    </row>
    <row r="34" spans="1:11" x14ac:dyDescent="0.2">
      <c r="A34" s="12" t="s">
        <v>59</v>
      </c>
      <c r="C34" s="4"/>
    </row>
    <row r="35" spans="1:11" x14ac:dyDescent="0.2">
      <c r="C35" s="4" t="s">
        <v>10</v>
      </c>
      <c r="F35" t="s">
        <v>11</v>
      </c>
      <c r="I35" t="s">
        <v>12</v>
      </c>
    </row>
    <row r="36" spans="1:11" x14ac:dyDescent="0.2">
      <c r="A36" t="s">
        <v>60</v>
      </c>
      <c r="C36" s="11">
        <f>Data!C39</f>
        <v>0.23</v>
      </c>
      <c r="D36" t="s">
        <v>15</v>
      </c>
      <c r="F36" s="11">
        <f>Data!E39</f>
        <v>0.21</v>
      </c>
      <c r="G36" t="s">
        <v>15</v>
      </c>
      <c r="I36" s="11">
        <f>Data!G39</f>
        <v>0.19</v>
      </c>
      <c r="J36" t="s">
        <v>15</v>
      </c>
    </row>
    <row r="37" spans="1:11" x14ac:dyDescent="0.2">
      <c r="C37" s="11"/>
      <c r="F37" s="11"/>
      <c r="I37" s="11"/>
    </row>
    <row r="38" spans="1:11" x14ac:dyDescent="0.2">
      <c r="A38" s="14" t="s">
        <v>61</v>
      </c>
      <c r="C38" s="3">
        <f>C36*1000/(C24*C11)</f>
        <v>19.371339865867032</v>
      </c>
      <c r="D38" t="s">
        <v>16</v>
      </c>
      <c r="E38" s="15" t="str">
        <f>'Calculation check sheet'!E71</f>
        <v/>
      </c>
      <c r="F38" s="3">
        <f>F36*1000/(C24*F11)</f>
        <v>17.686875529704679</v>
      </c>
      <c r="G38" t="s">
        <v>16</v>
      </c>
      <c r="H38" s="15" t="str">
        <f>'Calculation check sheet'!H71</f>
        <v/>
      </c>
      <c r="I38" s="3">
        <f>I36*1000/(C24*I11)</f>
        <v>16.002411193542329</v>
      </c>
      <c r="J38" t="s">
        <v>16</v>
      </c>
      <c r="K38" s="15" t="str">
        <f>'Calculation check sheet'!K71</f>
        <v/>
      </c>
    </row>
    <row r="39" spans="1:11" s="23" customFormat="1" x14ac:dyDescent="0.2">
      <c r="A39" s="26"/>
      <c r="C39" s="11"/>
      <c r="E39" s="27"/>
      <c r="F39" s="11"/>
      <c r="H39" s="27"/>
      <c r="I39" s="11"/>
      <c r="K39" s="27"/>
    </row>
    <row r="40" spans="1:11" x14ac:dyDescent="0.2">
      <c r="A40" t="s">
        <v>62</v>
      </c>
      <c r="C40" s="3">
        <f>C38/2</f>
        <v>9.6856699329335161</v>
      </c>
      <c r="D40" t="s">
        <v>16</v>
      </c>
      <c r="E40" s="15" t="str">
        <f>'Calculation check sheet'!E76</f>
        <v/>
      </c>
      <c r="F40" s="3">
        <f>F38/2</f>
        <v>8.8434377648523395</v>
      </c>
      <c r="G40" t="s">
        <v>16</v>
      </c>
      <c r="H40" s="15" t="str">
        <f>'Calculation check sheet'!H76</f>
        <v/>
      </c>
      <c r="I40" s="3">
        <f>I38/2</f>
        <v>8.0012055967711646</v>
      </c>
      <c r="J40" t="s">
        <v>63</v>
      </c>
      <c r="K40" s="15" t="str">
        <f>'Calculation check sheet'!K76</f>
        <v/>
      </c>
    </row>
    <row r="41" spans="1:11" s="23" customFormat="1" x14ac:dyDescent="0.2">
      <c r="C41" s="11"/>
      <c r="E41" s="27"/>
      <c r="F41" s="11"/>
      <c r="H41" s="27"/>
      <c r="I41" s="11"/>
      <c r="K41" s="27"/>
    </row>
    <row r="42" spans="1:11" x14ac:dyDescent="0.2">
      <c r="A42" t="s">
        <v>75</v>
      </c>
      <c r="C42" s="11">
        <f>Data!C41</f>
        <v>4.17</v>
      </c>
      <c r="F42" s="11">
        <f>Data!E41</f>
        <v>4.18</v>
      </c>
      <c r="I42" s="11">
        <f>Data!G41</f>
        <v>4.2</v>
      </c>
    </row>
    <row r="43" spans="1:11" x14ac:dyDescent="0.2">
      <c r="C43" s="11"/>
      <c r="F43" s="11"/>
      <c r="I43" s="11"/>
    </row>
    <row r="44" spans="1:11" x14ac:dyDescent="0.2">
      <c r="A44" t="s">
        <v>53</v>
      </c>
      <c r="C44" s="3">
        <v>4.17</v>
      </c>
      <c r="E44" s="15" t="str">
        <f>'Calculation check sheet'!E83</f>
        <v/>
      </c>
      <c r="F44" s="3">
        <v>4.18</v>
      </c>
      <c r="I44" s="3">
        <v>4.2</v>
      </c>
    </row>
    <row r="45" spans="1:11" x14ac:dyDescent="0.2">
      <c r="C45" s="4"/>
    </row>
    <row r="46" spans="1:11" x14ac:dyDescent="0.2">
      <c r="A46" t="s">
        <v>54</v>
      </c>
      <c r="C46" s="3">
        <f>AVERAGE(C44,F44,I44)</f>
        <v>4.1833333333333336</v>
      </c>
      <c r="E46" s="15" t="str">
        <f>'Calculation check sheet'!E85</f>
        <v/>
      </c>
    </row>
    <row r="47" spans="1:11" s="23" customFormat="1" x14ac:dyDescent="0.2">
      <c r="C47" s="11"/>
      <c r="E47" s="27"/>
      <c r="H47" s="27"/>
      <c r="K47" s="27"/>
    </row>
    <row r="48" spans="1:11" x14ac:dyDescent="0.2">
      <c r="A48" t="s">
        <v>55</v>
      </c>
      <c r="C48" s="3">
        <f>STDEV(C44,F44,I44)</f>
        <v>1.5275252316519626E-2</v>
      </c>
      <c r="E48" s="15" t="str">
        <f>'Calculation check sheet'!E90</f>
        <v/>
      </c>
    </row>
    <row r="50" spans="1:6" x14ac:dyDescent="0.2">
      <c r="A50" s="14" t="s">
        <v>72</v>
      </c>
      <c r="C50" s="3">
        <v>4.2</v>
      </c>
    </row>
    <row r="52" spans="1:6" x14ac:dyDescent="0.2">
      <c r="A52" s="14" t="s">
        <v>65</v>
      </c>
      <c r="C52" s="3">
        <f>(C50-C46)/C50*100</f>
        <v>0.39682539682539542</v>
      </c>
      <c r="D52" t="s">
        <v>19</v>
      </c>
      <c r="E52" s="17" t="str">
        <f>'Calculation check sheet'!E97</f>
        <v/>
      </c>
    </row>
    <row r="53" spans="1:6" x14ac:dyDescent="0.2">
      <c r="A53" s="6"/>
      <c r="B53" s="6"/>
      <c r="C53" s="6"/>
      <c r="D53" s="6"/>
      <c r="F53" s="6"/>
    </row>
    <row r="54" spans="1:6" x14ac:dyDescent="0.2">
      <c r="A54" s="6"/>
      <c r="B54" s="6"/>
      <c r="C54" s="6"/>
      <c r="D54" s="6"/>
      <c r="F54" s="6"/>
    </row>
    <row r="55" spans="1:6" x14ac:dyDescent="0.2">
      <c r="A55" s="6"/>
      <c r="B55" s="6"/>
      <c r="C55" s="6"/>
      <c r="D55" s="6"/>
      <c r="F55" s="6"/>
    </row>
    <row r="56" spans="1:6" x14ac:dyDescent="0.2">
      <c r="A56" s="6"/>
      <c r="B56" s="6"/>
      <c r="C56" s="6"/>
      <c r="D56" s="6"/>
      <c r="F56" s="6"/>
    </row>
    <row r="57" spans="1:6" x14ac:dyDescent="0.2">
      <c r="A57" s="6"/>
      <c r="B57" s="6"/>
      <c r="C57" s="6"/>
      <c r="D57" s="6"/>
      <c r="F57" s="6"/>
    </row>
    <row r="58" spans="1:6" x14ac:dyDescent="0.2">
      <c r="A58" s="6"/>
      <c r="B58" s="6"/>
      <c r="C58" s="6"/>
      <c r="D58" s="6"/>
      <c r="F58" s="6"/>
    </row>
    <row r="59" spans="1:6" x14ac:dyDescent="0.2">
      <c r="A59" s="6"/>
      <c r="B59" s="6"/>
      <c r="C59" s="6"/>
      <c r="D59" s="6"/>
      <c r="F59" s="6"/>
    </row>
    <row r="60" spans="1:6" x14ac:dyDescent="0.2">
      <c r="A60" s="6"/>
      <c r="B60" s="6"/>
      <c r="C60" s="6"/>
      <c r="D60" s="6"/>
      <c r="F60" s="6"/>
    </row>
    <row r="61" spans="1:6" x14ac:dyDescent="0.2">
      <c r="A61" s="6"/>
      <c r="B61" s="6"/>
      <c r="C61" s="6"/>
      <c r="D61" s="6"/>
      <c r="F61" s="6"/>
    </row>
    <row r="62" spans="1:6" x14ac:dyDescent="0.2">
      <c r="A62" s="6"/>
      <c r="B62" s="6"/>
      <c r="C62" s="6"/>
      <c r="D62" s="6"/>
      <c r="F62" s="6"/>
    </row>
    <row r="63" spans="1:6" x14ac:dyDescent="0.2">
      <c r="A63" s="6"/>
      <c r="B63" s="6"/>
      <c r="C63" s="6"/>
      <c r="D63" s="6"/>
      <c r="F63" s="6"/>
    </row>
    <row r="64" spans="1:6" x14ac:dyDescent="0.2">
      <c r="A64" s="6"/>
      <c r="B64" s="6"/>
      <c r="C64" s="6"/>
      <c r="D64" s="6"/>
      <c r="F64" s="6"/>
    </row>
    <row r="65" spans="1:6" x14ac:dyDescent="0.2">
      <c r="A65" s="6"/>
      <c r="B65" s="6"/>
      <c r="C65" s="6"/>
      <c r="D65" s="6"/>
      <c r="F65" s="6"/>
    </row>
    <row r="66" spans="1:6" x14ac:dyDescent="0.2">
      <c r="A66" s="6"/>
      <c r="B66" s="6"/>
      <c r="C66" s="6"/>
      <c r="D66" s="6"/>
      <c r="F66" s="6"/>
    </row>
    <row r="67" spans="1:6" x14ac:dyDescent="0.2">
      <c r="A67" s="6"/>
      <c r="B67" s="6"/>
      <c r="C67" s="6"/>
      <c r="D67" s="6"/>
      <c r="F67" s="6"/>
    </row>
    <row r="68" spans="1:6" x14ac:dyDescent="0.2">
      <c r="A68" s="6"/>
      <c r="B68" s="6"/>
      <c r="C68" s="6"/>
      <c r="D68" s="6"/>
      <c r="F68" s="6"/>
    </row>
    <row r="69" spans="1:6" x14ac:dyDescent="0.2">
      <c r="A69" s="6"/>
      <c r="B69" s="6"/>
      <c r="C69" s="6"/>
      <c r="D69" s="6"/>
      <c r="F69" s="6"/>
    </row>
    <row r="70" spans="1:6" x14ac:dyDescent="0.2">
      <c r="A70" s="6"/>
      <c r="B70" s="6"/>
      <c r="C70" s="6"/>
      <c r="D70" s="6"/>
      <c r="F70" s="6"/>
    </row>
    <row r="73" spans="1:6" x14ac:dyDescent="0.2">
      <c r="A73" s="6"/>
      <c r="B73" s="6"/>
      <c r="C73" s="6"/>
    </row>
    <row r="74" spans="1:6" x14ac:dyDescent="0.2">
      <c r="A74" s="6"/>
      <c r="B74" s="6"/>
      <c r="C74" s="6"/>
    </row>
    <row r="75" spans="1:6" x14ac:dyDescent="0.2">
      <c r="A75" s="6"/>
      <c r="B75" s="6"/>
      <c r="C75" s="6"/>
    </row>
    <row r="76" spans="1:6" x14ac:dyDescent="0.2">
      <c r="A76" s="6"/>
      <c r="B76" s="6"/>
      <c r="C76" s="6"/>
    </row>
    <row r="77" spans="1:6" x14ac:dyDescent="0.2">
      <c r="A77" s="6"/>
      <c r="B77" s="6"/>
      <c r="C77" s="6"/>
    </row>
    <row r="78" spans="1:6" x14ac:dyDescent="0.2">
      <c r="A78" s="6"/>
      <c r="B78" s="6"/>
      <c r="C78" s="6"/>
    </row>
    <row r="79" spans="1:6" x14ac:dyDescent="0.2">
      <c r="A79" s="6"/>
      <c r="B79" s="6"/>
      <c r="C79" s="6"/>
    </row>
    <row r="80" spans="1:6" x14ac:dyDescent="0.2">
      <c r="A80" s="6"/>
      <c r="B80" s="6"/>
      <c r="C80" s="6"/>
    </row>
    <row r="81" spans="1:3" x14ac:dyDescent="0.2">
      <c r="A81" s="6"/>
      <c r="B81" s="6"/>
      <c r="C81" s="6"/>
    </row>
    <row r="82" spans="1:3" x14ac:dyDescent="0.2">
      <c r="A82" s="6"/>
      <c r="B82" s="6"/>
      <c r="C82" s="6"/>
    </row>
    <row r="83" spans="1:3" x14ac:dyDescent="0.2">
      <c r="A83" s="6"/>
      <c r="B83" s="6"/>
      <c r="C83" s="6"/>
    </row>
    <row r="84" spans="1:3" x14ac:dyDescent="0.2">
      <c r="A84" s="6"/>
      <c r="B84" s="6"/>
      <c r="C84" s="6"/>
    </row>
    <row r="85" spans="1:3" x14ac:dyDescent="0.2">
      <c r="A85" s="6"/>
      <c r="B85" s="6"/>
      <c r="C85" s="6"/>
    </row>
    <row r="86" spans="1:3" x14ac:dyDescent="0.2">
      <c r="A86" s="6"/>
      <c r="B86" s="6"/>
      <c r="C86" s="6"/>
    </row>
    <row r="87" spans="1:3" x14ac:dyDescent="0.2">
      <c r="A87" s="6"/>
      <c r="B87" s="6"/>
      <c r="C87" s="6"/>
    </row>
    <row r="88" spans="1:3" x14ac:dyDescent="0.2">
      <c r="A88" s="6"/>
      <c r="B88" s="6"/>
      <c r="C88" s="6"/>
    </row>
    <row r="89" spans="1:3" x14ac:dyDescent="0.2">
      <c r="A89" s="6"/>
      <c r="B89" s="6"/>
      <c r="C89" s="6"/>
    </row>
    <row r="90" spans="1:3" x14ac:dyDescent="0.2">
      <c r="A90" s="6"/>
      <c r="B90" s="6"/>
      <c r="C90" s="6"/>
    </row>
    <row r="91" spans="1:3" x14ac:dyDescent="0.2">
      <c r="A91" s="6"/>
      <c r="B91" s="6"/>
      <c r="C91" s="6"/>
    </row>
  </sheetData>
  <sheetProtection password="DCDF" sheet="1" objects="1" scenarios="1"/>
  <phoneticPr fontId="2" type="noConversion"/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workbookViewId="0">
      <selection activeCell="J102" sqref="J102"/>
    </sheetView>
  </sheetViews>
  <sheetFormatPr defaultRowHeight="12.75" x14ac:dyDescent="0.2"/>
  <cols>
    <col min="1" max="1" width="25.85546875" customWidth="1"/>
    <col min="2" max="2" width="4.85546875" customWidth="1"/>
    <col min="4" max="4" width="5.42578125" customWidth="1"/>
    <col min="5" max="5" width="3.140625" customWidth="1"/>
    <col min="7" max="7" width="5" customWidth="1"/>
    <col min="8" max="8" width="3.28515625" customWidth="1"/>
    <col min="10" max="10" width="5.42578125" customWidth="1"/>
    <col min="11" max="11" width="3.42578125" customWidth="1"/>
    <col min="13" max="13" width="5.42578125" customWidth="1"/>
    <col min="14" max="14" width="3.140625" customWidth="1"/>
    <col min="16" max="16" width="5.28515625" customWidth="1"/>
    <col min="17" max="17" width="3.42578125" customWidth="1"/>
  </cols>
  <sheetData>
    <row r="1" spans="1:16" ht="23.25" x14ac:dyDescent="0.35">
      <c r="A1" s="1" t="s">
        <v>21</v>
      </c>
    </row>
    <row r="4" spans="1:16" x14ac:dyDescent="0.2">
      <c r="A4" t="s">
        <v>1</v>
      </c>
    </row>
    <row r="5" spans="1:16" x14ac:dyDescent="0.2">
      <c r="A5" s="4">
        <f>Data!A5</f>
        <v>0</v>
      </c>
    </row>
    <row r="6" spans="1:16" x14ac:dyDescent="0.2">
      <c r="C6" t="s">
        <v>10</v>
      </c>
      <c r="F6" t="s">
        <v>11</v>
      </c>
      <c r="I6" t="s">
        <v>12</v>
      </c>
      <c r="L6" t="s">
        <v>13</v>
      </c>
      <c r="O6" t="s">
        <v>14</v>
      </c>
    </row>
    <row r="8" spans="1:16" x14ac:dyDescent="0.2">
      <c r="A8" t="s">
        <v>2</v>
      </c>
      <c r="C8" s="4">
        <f>Data!C10</f>
        <v>0.183</v>
      </c>
      <c r="D8" s="4" t="s">
        <v>15</v>
      </c>
      <c r="E8" s="4"/>
      <c r="F8" s="4">
        <f>Data!E10</f>
        <v>0.19500000000000001</v>
      </c>
      <c r="G8" s="4" t="s">
        <v>15</v>
      </c>
      <c r="H8" s="4"/>
      <c r="I8" s="4">
        <f>Data!G10</f>
        <v>0.19370000000000001</v>
      </c>
      <c r="J8" s="4" t="s">
        <v>15</v>
      </c>
      <c r="K8" s="4"/>
      <c r="L8" s="4">
        <f>Data!I10</f>
        <v>0</v>
      </c>
      <c r="M8" s="4" t="s">
        <v>15</v>
      </c>
      <c r="N8" s="4"/>
      <c r="O8" s="4">
        <f>Data!K10</f>
        <v>0</v>
      </c>
      <c r="P8" t="s">
        <v>15</v>
      </c>
    </row>
    <row r="9" spans="1:16" x14ac:dyDescent="0.2"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6" x14ac:dyDescent="0.2">
      <c r="A10" t="s">
        <v>5</v>
      </c>
      <c r="C10" s="4">
        <f>Data!C12</f>
        <v>9.8000000000000004E-2</v>
      </c>
      <c r="D10" s="4"/>
      <c r="E10" s="4"/>
      <c r="F10" s="4">
        <f>Data!E12</f>
        <v>9.8000000000000004E-2</v>
      </c>
      <c r="G10" s="4"/>
      <c r="H10" s="4"/>
      <c r="I10" s="4">
        <f>Data!G12</f>
        <v>9.8000000000000004E-2</v>
      </c>
      <c r="J10" s="4"/>
      <c r="K10" s="4"/>
      <c r="L10" s="4">
        <f>Data!I12</f>
        <v>9.8000000000000004E-2</v>
      </c>
      <c r="M10" s="4"/>
      <c r="N10" s="4"/>
      <c r="O10" s="4">
        <f>Data!K12</f>
        <v>9.8000000000000004E-2</v>
      </c>
    </row>
    <row r="11" spans="1:16" x14ac:dyDescent="0.2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6" x14ac:dyDescent="0.2">
      <c r="A12" t="s">
        <v>3</v>
      </c>
      <c r="C12" s="4">
        <f>Data!C14</f>
        <v>0.4</v>
      </c>
      <c r="D12" s="4" t="s">
        <v>16</v>
      </c>
      <c r="E12" s="4"/>
      <c r="F12" s="4">
        <f>Data!E14</f>
        <v>0.1</v>
      </c>
      <c r="G12" s="4" t="s">
        <v>16</v>
      </c>
      <c r="H12" s="4"/>
      <c r="I12" s="4">
        <f>Data!G14</f>
        <v>0.35</v>
      </c>
      <c r="J12" s="4" t="s">
        <v>16</v>
      </c>
      <c r="K12" s="4"/>
      <c r="L12" s="4">
        <f>Data!I14</f>
        <v>0</v>
      </c>
      <c r="M12" s="4" t="s">
        <v>16</v>
      </c>
      <c r="N12" s="4"/>
      <c r="O12" s="4">
        <f>Data!K14</f>
        <v>0</v>
      </c>
      <c r="P12" t="s">
        <v>16</v>
      </c>
    </row>
    <row r="13" spans="1:16" x14ac:dyDescent="0.2">
      <c r="A13" t="s">
        <v>4</v>
      </c>
      <c r="C13" s="4">
        <f>Data!C16</f>
        <v>15.85</v>
      </c>
      <c r="D13" s="4" t="s">
        <v>16</v>
      </c>
      <c r="E13" s="4"/>
      <c r="F13" s="4">
        <f>Data!E16</f>
        <v>16.600000000000001</v>
      </c>
      <c r="G13" s="4" t="s">
        <v>16</v>
      </c>
      <c r="H13" s="4"/>
      <c r="I13" s="4">
        <f>Data!G16</f>
        <v>16.55</v>
      </c>
      <c r="J13" s="4" t="s">
        <v>16</v>
      </c>
      <c r="K13" s="4"/>
      <c r="L13" s="4">
        <f>Data!I16</f>
        <v>0</v>
      </c>
      <c r="M13" s="4" t="s">
        <v>16</v>
      </c>
      <c r="N13" s="4"/>
      <c r="O13" s="4">
        <f>Data!K16</f>
        <v>0</v>
      </c>
      <c r="P13" t="s">
        <v>16</v>
      </c>
    </row>
    <row r="14" spans="1:16" x14ac:dyDescent="0.2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7" spans="1:18" x14ac:dyDescent="0.2">
      <c r="A17" t="s">
        <v>22</v>
      </c>
      <c r="C17" s="3">
        <f>Calculations!C18</f>
        <v>15.45</v>
      </c>
      <c r="D17" t="s">
        <v>16</v>
      </c>
      <c r="E17" s="10" t="str">
        <f>IF(C17=0,"",IF(C18&lt;0,"Your volume measurements suggest a negative volume of sodium hydroxide.  Check your data!",IF(C19&lt;C20,"","X")))</f>
        <v/>
      </c>
      <c r="F17" s="3">
        <f>Calculations!F18</f>
        <v>16.5</v>
      </c>
      <c r="G17" t="s">
        <v>16</v>
      </c>
      <c r="H17" s="10" t="str">
        <f>IF(F17=0,"",IF(F18&lt;0,"Your volume measurements suggest a negative volume of sodium hydroxide.  Check your data!",IF(F19&lt;F20,"","X")))</f>
        <v/>
      </c>
      <c r="I17" s="3">
        <f>Calculations!I18</f>
        <v>16.2</v>
      </c>
      <c r="J17" t="s">
        <v>16</v>
      </c>
      <c r="K17" s="10" t="str">
        <f>IF(I17=0,"",IF(I18&lt;0,"Your volume measurements suggest a negative volume of sodium hydroxide.  Check your data!",IF(I19&lt;I20,"","X")))</f>
        <v/>
      </c>
      <c r="L17" s="3">
        <f>Calculations!L18</f>
        <v>0</v>
      </c>
      <c r="M17" t="s">
        <v>16</v>
      </c>
      <c r="N17" s="10" t="str">
        <f>IF(L17=0,"",IF(L18&lt;0,"Your volume measurements suggest a negative volume of sodium hydroxide.  Check your data!",IF(L19&lt;L20,"","X")))</f>
        <v/>
      </c>
      <c r="O17" s="3">
        <f>Calculations!O18</f>
        <v>0</v>
      </c>
      <c r="P17" t="s">
        <v>16</v>
      </c>
      <c r="Q17" s="10" t="str">
        <f>IF(O17=0,"",IF(O18&lt;0,"Your volume measurements suggest a negative volume of sodium hydroxide.  Check your data!",IF(O19&lt;O20,"","X")))</f>
        <v/>
      </c>
      <c r="R17" t="str">
        <f>E17</f>
        <v/>
      </c>
    </row>
    <row r="18" spans="1:18" x14ac:dyDescent="0.2">
      <c r="A18" s="6" t="s">
        <v>33</v>
      </c>
      <c r="B18" s="6"/>
      <c r="C18" s="7">
        <f>C13-C12</f>
        <v>15.45</v>
      </c>
      <c r="F18" s="7">
        <f>F13-F12</f>
        <v>16.5</v>
      </c>
      <c r="I18" s="7">
        <f>I13-I12</f>
        <v>16.2</v>
      </c>
      <c r="L18" s="7">
        <f>L13-L12</f>
        <v>0</v>
      </c>
      <c r="O18" s="7">
        <f>O13-O12</f>
        <v>0</v>
      </c>
    </row>
    <row r="19" spans="1:18" x14ac:dyDescent="0.2">
      <c r="A19" s="6" t="s">
        <v>31</v>
      </c>
      <c r="B19" s="6"/>
      <c r="C19" s="7">
        <f>(ABS(C18-C17))*100/ABS(C18)</f>
        <v>0</v>
      </c>
      <c r="F19" s="7">
        <f>(ABS(F18-F17))*100/ABS(F18)</f>
        <v>0</v>
      </c>
      <c r="I19" s="7">
        <f>(ABS(I18-I17))*100/ABS(I18)</f>
        <v>0</v>
      </c>
      <c r="L19" s="7" t="e">
        <f>(ABS(L18-L17))*100/ABS(L18)</f>
        <v>#DIV/0!</v>
      </c>
      <c r="O19" s="7" t="e">
        <f>(ABS(O18-O17))*100/ABS(O18)</f>
        <v>#DIV/0!</v>
      </c>
    </row>
    <row r="20" spans="1:18" x14ac:dyDescent="0.2">
      <c r="A20" s="8" t="s">
        <v>32</v>
      </c>
      <c r="C20" s="9">
        <v>0.1</v>
      </c>
      <c r="F20" s="9">
        <v>0.1</v>
      </c>
      <c r="I20" s="9">
        <v>0.1</v>
      </c>
      <c r="L20" s="9">
        <v>0.1</v>
      </c>
      <c r="O20" s="9">
        <v>0.1</v>
      </c>
    </row>
    <row r="22" spans="1:18" x14ac:dyDescent="0.2">
      <c r="A22" t="s">
        <v>23</v>
      </c>
      <c r="C22" s="3">
        <f>Calculations!C20</f>
        <v>1.5141E-3</v>
      </c>
      <c r="D22" t="s">
        <v>24</v>
      </c>
      <c r="E22" s="10" t="str">
        <f>IF(C22=0,"",IF(C24&lt;C25,"","X"))</f>
        <v/>
      </c>
      <c r="F22" s="3">
        <f>Calculations!F20</f>
        <v>1.6169999999999999E-3</v>
      </c>
      <c r="G22" t="s">
        <v>24</v>
      </c>
      <c r="H22" s="10" t="str">
        <f>IF(F22=0,"",IF(F24&lt;F25,"","X"))</f>
        <v/>
      </c>
      <c r="I22" s="3">
        <f>Calculations!I20</f>
        <v>1.5876E-3</v>
      </c>
      <c r="J22" t="s">
        <v>24</v>
      </c>
      <c r="K22" s="10" t="str">
        <f>IF(I22=0,"",IF(I24&lt;I25,"","X"))</f>
        <v/>
      </c>
      <c r="L22" s="3">
        <f>Calculations!L20</f>
        <v>0</v>
      </c>
      <c r="M22" t="s">
        <v>24</v>
      </c>
      <c r="N22" s="10" t="str">
        <f>IF(L22=0,"",IF(L24&lt;L25,"","X"))</f>
        <v/>
      </c>
      <c r="O22" s="3">
        <f>Calculations!O20</f>
        <v>0</v>
      </c>
      <c r="P22" t="s">
        <v>24</v>
      </c>
      <c r="Q22" s="10" t="str">
        <f>IF(O22=0,"",IF(O24&lt;O25,"","X"))</f>
        <v/>
      </c>
    </row>
    <row r="23" spans="1:18" x14ac:dyDescent="0.2">
      <c r="A23" s="6" t="s">
        <v>34</v>
      </c>
      <c r="B23" s="6"/>
      <c r="C23" s="7">
        <f>C18*C10*0.001</f>
        <v>1.5141E-3</v>
      </c>
      <c r="F23" s="7">
        <f>F18*F10*0.001</f>
        <v>1.6169999999999999E-3</v>
      </c>
      <c r="I23" s="7">
        <f>I18*I10*0.001</f>
        <v>1.5876E-3</v>
      </c>
      <c r="L23" s="7">
        <f>L18*L10*0.001</f>
        <v>0</v>
      </c>
      <c r="O23" s="7">
        <f>O18*O10*0.001</f>
        <v>0</v>
      </c>
    </row>
    <row r="24" spans="1:18" x14ac:dyDescent="0.2">
      <c r="A24" s="6" t="s">
        <v>31</v>
      </c>
      <c r="B24" s="6"/>
      <c r="C24" s="7">
        <f>(ABS(C23-C22))*100/ABS(C23)</f>
        <v>0</v>
      </c>
      <c r="F24" s="7">
        <f>(ABS(F23-F22))*100/ABS(F23)</f>
        <v>0</v>
      </c>
      <c r="I24" s="7">
        <f>(ABS(I23-I22))*100/ABS(I23)</f>
        <v>0</v>
      </c>
      <c r="L24" s="7" t="e">
        <f>(ABS(L23-L22))*100/ABS(L23)</f>
        <v>#DIV/0!</v>
      </c>
      <c r="O24" s="7" t="e">
        <f>(ABS(O23-O22))*100/ABS(O23)</f>
        <v>#DIV/0!</v>
      </c>
    </row>
    <row r="25" spans="1:18" x14ac:dyDescent="0.2">
      <c r="A25" s="8" t="s">
        <v>32</v>
      </c>
      <c r="C25" s="9">
        <v>0.1</v>
      </c>
      <c r="F25" s="9">
        <v>0.1</v>
      </c>
      <c r="I25" s="9">
        <v>0.1</v>
      </c>
      <c r="L25" s="9">
        <v>0.1</v>
      </c>
      <c r="O25" s="9">
        <v>0.1</v>
      </c>
    </row>
    <row r="27" spans="1:18" x14ac:dyDescent="0.2">
      <c r="A27" t="s">
        <v>25</v>
      </c>
      <c r="C27" s="3">
        <f>Calculations!C22</f>
        <v>120.86387953239549</v>
      </c>
      <c r="D27" t="s">
        <v>17</v>
      </c>
      <c r="E27" s="10" t="str">
        <f>IF(C27=0,"",IF(C29&lt;C30,"","X"))</f>
        <v/>
      </c>
      <c r="F27" s="3">
        <f>Calculations!F22</f>
        <v>120.59369202226345</v>
      </c>
      <c r="G27" t="s">
        <v>17</v>
      </c>
      <c r="H27" s="10" t="str">
        <f>IF(F27=0,"",IF(F29&lt;F30,"","X"))</f>
        <v/>
      </c>
      <c r="I27" s="3">
        <f>Calculations!I22</f>
        <v>122.00806248425297</v>
      </c>
      <c r="J27" t="s">
        <v>17</v>
      </c>
      <c r="K27" s="10" t="str">
        <f>IF(I27=0,"",IF(I29&lt;I30,"","X"))</f>
        <v/>
      </c>
      <c r="L27" s="3">
        <f>Calculations!L22</f>
        <v>0</v>
      </c>
      <c r="M27" t="s">
        <v>17</v>
      </c>
      <c r="N27" s="10" t="str">
        <f>IF(L27=0,"",IF(L29&lt;L30,"","X"))</f>
        <v/>
      </c>
      <c r="O27" s="3">
        <f>Calculations!O22</f>
        <v>0</v>
      </c>
      <c r="P27" t="s">
        <v>17</v>
      </c>
      <c r="Q27" s="10" t="str">
        <f>IF(O27=0,"",IF(O29&lt;O30,"","X"))</f>
        <v/>
      </c>
    </row>
    <row r="28" spans="1:18" x14ac:dyDescent="0.2">
      <c r="A28" s="6" t="s">
        <v>35</v>
      </c>
      <c r="B28" s="6"/>
      <c r="C28" s="7">
        <f>C8/C23</f>
        <v>120.86387953239549</v>
      </c>
      <c r="F28" s="7">
        <f>F8/F23</f>
        <v>120.59369202226345</v>
      </c>
      <c r="I28" s="7">
        <f>I8/I23</f>
        <v>122.00806248425297</v>
      </c>
      <c r="L28" s="7" t="e">
        <f>L8/L23</f>
        <v>#DIV/0!</v>
      </c>
      <c r="O28" s="7" t="e">
        <f>O8/O23</f>
        <v>#DIV/0!</v>
      </c>
    </row>
    <row r="29" spans="1:18" x14ac:dyDescent="0.2">
      <c r="A29" s="6" t="s">
        <v>31</v>
      </c>
      <c r="B29" s="6"/>
      <c r="C29" s="7">
        <f>(ABS(C28-C27))*100/ABS(C28)</f>
        <v>0</v>
      </c>
      <c r="F29" s="7">
        <f>(ABS(F28-F27))*100/ABS(F28)</f>
        <v>0</v>
      </c>
      <c r="I29" s="7">
        <f>(ABS(I28-I27))*100/ABS(I28)</f>
        <v>0</v>
      </c>
      <c r="L29" s="7" t="e">
        <f>(ABS(L28-L27))*100/ABS(L28)</f>
        <v>#DIV/0!</v>
      </c>
      <c r="O29" s="7" t="e">
        <f>(ABS(O28-O27))*100/ABS(O28)</f>
        <v>#DIV/0!</v>
      </c>
    </row>
    <row r="30" spans="1:18" x14ac:dyDescent="0.2">
      <c r="A30" s="8" t="s">
        <v>32</v>
      </c>
      <c r="C30" s="9">
        <v>0.1</v>
      </c>
      <c r="F30" s="9">
        <v>0.1</v>
      </c>
      <c r="I30" s="9">
        <v>0.1</v>
      </c>
      <c r="L30" s="9">
        <v>0.1</v>
      </c>
      <c r="O30" s="9">
        <v>0.1</v>
      </c>
    </row>
    <row r="32" spans="1:18" x14ac:dyDescent="0.2">
      <c r="A32" t="s">
        <v>26</v>
      </c>
      <c r="C32" s="3">
        <f>Calculations!C24</f>
        <v>121.15521134630399</v>
      </c>
      <c r="D32" t="s">
        <v>17</v>
      </c>
      <c r="E32" s="10" t="str">
        <f>IF(C32=0,"",IF(C34&lt;C35,"","X"))</f>
        <v/>
      </c>
    </row>
    <row r="33" spans="1:5" x14ac:dyDescent="0.2">
      <c r="A33" s="6" t="s">
        <v>36</v>
      </c>
      <c r="B33" s="6"/>
      <c r="C33" s="7">
        <f>(1/3)*(C28+F28+I28)</f>
        <v>121.15521134630399</v>
      </c>
    </row>
    <row r="34" spans="1:5" x14ac:dyDescent="0.2">
      <c r="A34" s="6" t="s">
        <v>31</v>
      </c>
      <c r="B34" s="6"/>
      <c r="C34" s="7">
        <f>(ABS(C33-C32))*100/ABS(C33)</f>
        <v>0</v>
      </c>
    </row>
    <row r="35" spans="1:5" x14ac:dyDescent="0.2">
      <c r="A35" s="8" t="s">
        <v>32</v>
      </c>
      <c r="C35" s="9">
        <v>0.1</v>
      </c>
    </row>
    <row r="37" spans="1:5" x14ac:dyDescent="0.2">
      <c r="A37" t="s">
        <v>27</v>
      </c>
      <c r="C37" s="3">
        <f>Calculations!C26</f>
        <v>0.75084393870065858</v>
      </c>
      <c r="D37" t="s">
        <v>17</v>
      </c>
      <c r="E37" s="10" t="str">
        <f>IF(C37=0,"",IF(C39&lt;C40,"","X"))</f>
        <v/>
      </c>
    </row>
    <row r="38" spans="1:5" x14ac:dyDescent="0.2">
      <c r="A38" s="6" t="s">
        <v>37</v>
      </c>
      <c r="B38" s="6"/>
      <c r="C38" s="7">
        <f>STDEV(C28,F28,I28)</f>
        <v>0.75084393870065858</v>
      </c>
    </row>
    <row r="39" spans="1:5" x14ac:dyDescent="0.2">
      <c r="A39" s="6" t="s">
        <v>31</v>
      </c>
      <c r="B39" s="6"/>
      <c r="C39" s="7">
        <f>(ABS(C38-C37))*100/ABS(C38)</f>
        <v>0</v>
      </c>
    </row>
    <row r="40" spans="1:5" x14ac:dyDescent="0.2">
      <c r="A40" s="8" t="s">
        <v>32</v>
      </c>
      <c r="C40" s="9">
        <v>0.1</v>
      </c>
    </row>
    <row r="42" spans="1:5" x14ac:dyDescent="0.2">
      <c r="A42" t="s">
        <v>28</v>
      </c>
      <c r="C42" s="3">
        <f>Calculations!C28</f>
        <v>122</v>
      </c>
      <c r="D42" t="s">
        <v>17</v>
      </c>
    </row>
    <row r="44" spans="1:5" x14ac:dyDescent="0.2">
      <c r="A44" t="s">
        <v>29</v>
      </c>
      <c r="C44" s="3">
        <f>Calculations!C30</f>
        <v>0.69244971614427386</v>
      </c>
      <c r="E44" s="10" t="str">
        <f>IF(C44=0,"",IF(C46&lt;C47,"","X"))</f>
        <v/>
      </c>
    </row>
    <row r="45" spans="1:5" x14ac:dyDescent="0.2">
      <c r="A45" s="6" t="s">
        <v>38</v>
      </c>
      <c r="B45" s="6"/>
      <c r="C45" s="7">
        <f>ABS(ABS(C33-C42)*100/C42)</f>
        <v>0.69244971614427386</v>
      </c>
    </row>
    <row r="46" spans="1:5" x14ac:dyDescent="0.2">
      <c r="A46" s="6" t="s">
        <v>31</v>
      </c>
      <c r="B46" s="6"/>
      <c r="C46" s="7">
        <f>(ABS(C45-C44))*100/ABS(C45)</f>
        <v>0</v>
      </c>
    </row>
    <row r="47" spans="1:5" x14ac:dyDescent="0.2">
      <c r="A47" s="8" t="s">
        <v>32</v>
      </c>
      <c r="C47" s="9">
        <v>0.1</v>
      </c>
    </row>
    <row r="49" spans="1:11" ht="14.25" x14ac:dyDescent="0.2">
      <c r="A49" t="s">
        <v>9</v>
      </c>
      <c r="C49" s="4">
        <f>Data!C27</f>
        <v>122.2</v>
      </c>
      <c r="D49" s="5" t="s">
        <v>18</v>
      </c>
      <c r="E49" s="5"/>
      <c r="F49" s="4">
        <f>Data!E27</f>
        <v>126</v>
      </c>
      <c r="G49" s="5" t="s">
        <v>18</v>
      </c>
      <c r="H49" s="5"/>
      <c r="I49" s="4">
        <f>Data!G27</f>
        <v>0</v>
      </c>
      <c r="J49" s="2" t="s">
        <v>18</v>
      </c>
      <c r="K49" s="2"/>
    </row>
    <row r="50" spans="1:11" ht="14.25" x14ac:dyDescent="0.2">
      <c r="D50" s="2"/>
      <c r="E50" s="2"/>
      <c r="G50" s="2"/>
      <c r="H50" s="2"/>
      <c r="J50" s="2"/>
      <c r="K50" s="2"/>
    </row>
    <row r="51" spans="1:11" ht="14.25" x14ac:dyDescent="0.2">
      <c r="A51" t="s">
        <v>30</v>
      </c>
      <c r="C51" s="3">
        <f>Calculations!C34</f>
        <v>0</v>
      </c>
      <c r="D51" s="2" t="s">
        <v>18</v>
      </c>
      <c r="E51" s="10" t="str">
        <f>IF(C51=0,"",IF(C53&lt;C54,"","X"))</f>
        <v/>
      </c>
      <c r="G51" s="2"/>
      <c r="H51" s="2"/>
      <c r="J51" s="2"/>
      <c r="K51" s="2"/>
    </row>
    <row r="52" spans="1:11" x14ac:dyDescent="0.2">
      <c r="A52" s="6" t="s">
        <v>39</v>
      </c>
      <c r="B52" s="6"/>
      <c r="C52" s="7">
        <f>(C49+F49+I49)/3</f>
        <v>82.733333333333334</v>
      </c>
    </row>
    <row r="53" spans="1:11" x14ac:dyDescent="0.2">
      <c r="A53" s="6" t="s">
        <v>31</v>
      </c>
      <c r="B53" s="6"/>
      <c r="C53" s="7">
        <f>(ABS(C52-C51))*100/ABS(C52)</f>
        <v>100</v>
      </c>
    </row>
    <row r="54" spans="1:11" x14ac:dyDescent="0.2">
      <c r="A54" s="8" t="s">
        <v>32</v>
      </c>
      <c r="C54" s="9">
        <v>0.1</v>
      </c>
    </row>
    <row r="56" spans="1:11" x14ac:dyDescent="0.2">
      <c r="A56" t="s">
        <v>40</v>
      </c>
      <c r="C56" s="3">
        <f>Calculations!C36</f>
        <v>0.23</v>
      </c>
      <c r="D56" t="s">
        <v>19</v>
      </c>
    </row>
    <row r="57" spans="1:11" x14ac:dyDescent="0.2">
      <c r="A57" s="6" t="s">
        <v>41</v>
      </c>
      <c r="B57" s="6"/>
      <c r="C57" s="7">
        <f>STDEV(C49,F49,I49)</f>
        <v>71.674356176622425</v>
      </c>
    </row>
    <row r="58" spans="1:11" x14ac:dyDescent="0.2">
      <c r="A58" s="6" t="s">
        <v>31</v>
      </c>
      <c r="B58" s="6"/>
      <c r="C58" s="7">
        <f>(ABS(C57-C56))*100/ABS(C57)</f>
        <v>99.679104198113436</v>
      </c>
    </row>
    <row r="59" spans="1:11" x14ac:dyDescent="0.2">
      <c r="A59" s="8" t="s">
        <v>32</v>
      </c>
      <c r="C59" s="9">
        <v>0.1</v>
      </c>
    </row>
    <row r="61" spans="1:11" x14ac:dyDescent="0.2">
      <c r="A61" t="s">
        <v>42</v>
      </c>
      <c r="C61" s="3">
        <f>Calculations!C40</f>
        <v>9.6856699329335161</v>
      </c>
    </row>
    <row r="63" spans="1:11" x14ac:dyDescent="0.2">
      <c r="A63" t="s">
        <v>8</v>
      </c>
      <c r="C63" s="3">
        <f>Calculations!C45</f>
        <v>0</v>
      </c>
      <c r="D63" t="s">
        <v>19</v>
      </c>
      <c r="E63" s="10" t="str">
        <f>IF(C63=0,"",IF(C65&lt;C66,"","X"))</f>
        <v/>
      </c>
    </row>
    <row r="64" spans="1:11" x14ac:dyDescent="0.2">
      <c r="A64" s="6" t="s">
        <v>34</v>
      </c>
      <c r="B64" s="6"/>
      <c r="C64" s="7">
        <f>ABS(ABS(C61-C52)*100/C61)</f>
        <v>754.18286918926356</v>
      </c>
    </row>
    <row r="65" spans="1:17" x14ac:dyDescent="0.2">
      <c r="A65" s="6" t="s">
        <v>31</v>
      </c>
      <c r="B65" s="6"/>
      <c r="C65" s="7">
        <f>(ABS(C64-C63))*100/ABS(C64)</f>
        <v>100</v>
      </c>
    </row>
    <row r="66" spans="1:17" x14ac:dyDescent="0.2">
      <c r="A66" s="8" t="s">
        <v>32</v>
      </c>
      <c r="C66" s="9">
        <v>0.1</v>
      </c>
    </row>
    <row r="67" spans="1:17" x14ac:dyDescent="0.2">
      <c r="A67" s="8"/>
      <c r="C67" s="9"/>
    </row>
    <row r="68" spans="1:17" x14ac:dyDescent="0.2">
      <c r="A68" s="12" t="s">
        <v>59</v>
      </c>
      <c r="C68" s="9"/>
    </row>
    <row r="69" spans="1:17" x14ac:dyDescent="0.2">
      <c r="A69" t="s">
        <v>60</v>
      </c>
      <c r="C69" s="11">
        <f>Data!C39</f>
        <v>0.23</v>
      </c>
      <c r="D69" t="s">
        <v>15</v>
      </c>
      <c r="F69" s="11">
        <f>Data!E39</f>
        <v>0.21</v>
      </c>
      <c r="G69" t="s">
        <v>15</v>
      </c>
      <c r="I69" s="11">
        <f>Data!G39</f>
        <v>0.19</v>
      </c>
      <c r="J69" t="s">
        <v>15</v>
      </c>
    </row>
    <row r="71" spans="1:17" x14ac:dyDescent="0.2">
      <c r="A71" s="14" t="s">
        <v>61</v>
      </c>
      <c r="C71" s="3">
        <f>Calculations!C38</f>
        <v>19.371339865867032</v>
      </c>
      <c r="D71" s="14" t="s">
        <v>16</v>
      </c>
      <c r="E71" s="10" t="str">
        <f>IF(C71=0,"",IF(C73&lt;C74,"","X"))</f>
        <v/>
      </c>
      <c r="F71" s="3">
        <f>Calculations!F38</f>
        <v>17.686875529704679</v>
      </c>
      <c r="G71" s="14" t="s">
        <v>16</v>
      </c>
      <c r="H71" s="10" t="str">
        <f>IF(F71=0,"",IF(F73&lt;F74,"","X"))</f>
        <v/>
      </c>
      <c r="I71" s="3">
        <f>Calculations!I38</f>
        <v>16.002411193542329</v>
      </c>
      <c r="J71" s="14" t="s">
        <v>16</v>
      </c>
      <c r="K71" s="10" t="str">
        <f>IF(I71=0,"",IF(I73&lt;I74,"","X"))</f>
        <v/>
      </c>
      <c r="L71" s="3">
        <f>Calculations!L72</f>
        <v>0</v>
      </c>
      <c r="M71" s="14" t="s">
        <v>16</v>
      </c>
      <c r="N71" s="10" t="str">
        <f>IF(L71=0,"",IF(L73&lt;L74,"","X"))</f>
        <v/>
      </c>
      <c r="O71" s="3">
        <f>Calculations!O72</f>
        <v>0</v>
      </c>
      <c r="P71" s="14" t="s">
        <v>16</v>
      </c>
      <c r="Q71" s="10" t="str">
        <f>IF(O71=0,"",IF(O73&lt;O74,"","X"))</f>
        <v/>
      </c>
    </row>
    <row r="72" spans="1:17" x14ac:dyDescent="0.2">
      <c r="A72" s="6" t="s">
        <v>66</v>
      </c>
      <c r="B72" s="6"/>
      <c r="C72" s="7">
        <f>C69/$C$32/$C$10*1000</f>
        <v>19.371339865867032</v>
      </c>
      <c r="F72" s="7">
        <f>F69/$C$32/$C$10*1000</f>
        <v>17.686875529704679</v>
      </c>
      <c r="I72" s="7">
        <f>I69/$C$32/$C$10*1000</f>
        <v>16.002411193542329</v>
      </c>
      <c r="L72" s="7">
        <f>L69/$C$32*$C$10*1000</f>
        <v>0</v>
      </c>
      <c r="O72" s="7">
        <f>O69/$C$32*$C$10*1000</f>
        <v>0</v>
      </c>
    </row>
    <row r="73" spans="1:17" x14ac:dyDescent="0.2">
      <c r="A73" s="6" t="s">
        <v>31</v>
      </c>
      <c r="B73" s="6"/>
      <c r="C73" s="7">
        <f>(ABS(C72-C71))*100/ABS(C72)</f>
        <v>0</v>
      </c>
      <c r="F73" s="7">
        <f>(ABS(F72-F71))*100/ABS(F72)</f>
        <v>0</v>
      </c>
      <c r="I73" s="7">
        <f>(ABS(I72-I71))*100/ABS(I72)</f>
        <v>0</v>
      </c>
      <c r="L73" s="7" t="e">
        <f>(ABS(L72-L71))*100/ABS(L72)</f>
        <v>#DIV/0!</v>
      </c>
      <c r="O73" s="7" t="e">
        <f>(ABS(O72-O71))*100/ABS(O72)</f>
        <v>#DIV/0!</v>
      </c>
    </row>
    <row r="74" spans="1:17" x14ac:dyDescent="0.2">
      <c r="A74" s="8" t="s">
        <v>32</v>
      </c>
      <c r="C74" s="9">
        <v>0.1</v>
      </c>
      <c r="F74" s="9">
        <v>0.1</v>
      </c>
      <c r="I74" s="9">
        <v>0.1</v>
      </c>
      <c r="L74" s="9">
        <v>0.1</v>
      </c>
      <c r="O74" s="9">
        <v>0.1</v>
      </c>
    </row>
    <row r="76" spans="1:17" x14ac:dyDescent="0.2">
      <c r="A76" s="14" t="s">
        <v>68</v>
      </c>
      <c r="C76" s="3">
        <f>Calculations!C40</f>
        <v>9.6856699329335161</v>
      </c>
      <c r="D76" s="14" t="s">
        <v>16</v>
      </c>
      <c r="E76" s="10" t="str">
        <f>IF(C76=0,"",IF(C78&lt;C79,"","X"))</f>
        <v/>
      </c>
      <c r="F76" s="3">
        <f>Calculations!F40</f>
        <v>8.8434377648523395</v>
      </c>
      <c r="G76" s="14" t="s">
        <v>16</v>
      </c>
      <c r="H76" s="10" t="str">
        <f>IF(F76=0,"",IF(F78&lt;F79,"","X"))</f>
        <v/>
      </c>
      <c r="I76" s="3">
        <f>Calculations!I40</f>
        <v>8.0012055967711646</v>
      </c>
      <c r="J76" s="14" t="s">
        <v>16</v>
      </c>
      <c r="K76" s="10" t="str">
        <f>IF(I76=0,"",IF(I78&lt;I79,"","X"))</f>
        <v/>
      </c>
      <c r="L76" s="3">
        <f>Calculations!L77</f>
        <v>0</v>
      </c>
      <c r="M76" s="14" t="s">
        <v>16</v>
      </c>
      <c r="N76" s="10" t="str">
        <f>IF(L76=0,"",IF(L78&lt;L79,"","X"))</f>
        <v/>
      </c>
      <c r="O76" s="3">
        <f>Calculations!O77</f>
        <v>0</v>
      </c>
      <c r="P76" s="14" t="s">
        <v>16</v>
      </c>
      <c r="Q76" s="10" t="str">
        <f>IF(O76=0,"",IF(O78&lt;O79,"","X"))</f>
        <v/>
      </c>
    </row>
    <row r="77" spans="1:17" x14ac:dyDescent="0.2">
      <c r="A77" s="6" t="s">
        <v>69</v>
      </c>
      <c r="B77" s="6"/>
      <c r="C77" s="7">
        <f>C72/2</f>
        <v>9.6856699329335161</v>
      </c>
      <c r="F77" s="7">
        <f>F72/2</f>
        <v>8.8434377648523395</v>
      </c>
      <c r="I77" s="7">
        <f>I72/2</f>
        <v>8.0012055967711646</v>
      </c>
      <c r="L77" s="7">
        <f>L72/2</f>
        <v>0</v>
      </c>
      <c r="O77" s="7">
        <f>O72/2</f>
        <v>0</v>
      </c>
    </row>
    <row r="78" spans="1:17" x14ac:dyDescent="0.2">
      <c r="A78" s="6" t="s">
        <v>31</v>
      </c>
      <c r="B78" s="6"/>
      <c r="C78" s="7">
        <f>(ABS(C77-C76))*100/ABS(C77)</f>
        <v>0</v>
      </c>
      <c r="F78" s="7">
        <f>(ABS(F77-F76))*100/ABS(F77)</f>
        <v>0</v>
      </c>
      <c r="I78" s="7">
        <f>(ABS(I77-I76))*100/ABS(I77)</f>
        <v>0</v>
      </c>
      <c r="L78" s="7" t="e">
        <f>(ABS(L77-L76))*100/ABS(L77)</f>
        <v>#DIV/0!</v>
      </c>
      <c r="O78" s="7" t="e">
        <f>(ABS(O77-O76))*100/ABS(O77)</f>
        <v>#DIV/0!</v>
      </c>
    </row>
    <row r="79" spans="1:17" x14ac:dyDescent="0.2">
      <c r="A79" s="8" t="s">
        <v>32</v>
      </c>
      <c r="C79" s="9">
        <v>0.1</v>
      </c>
      <c r="F79" s="9">
        <v>0.1</v>
      </c>
      <c r="I79" s="9">
        <v>0.1</v>
      </c>
      <c r="L79" s="9">
        <v>0.1</v>
      </c>
      <c r="O79" s="9">
        <v>0.1</v>
      </c>
    </row>
    <row r="80" spans="1:17" x14ac:dyDescent="0.2">
      <c r="A80" s="8"/>
      <c r="C80" s="9"/>
      <c r="F80" s="9"/>
      <c r="I80" s="9"/>
      <c r="L80" s="9"/>
      <c r="O80" s="9"/>
    </row>
    <row r="81" spans="1:15" x14ac:dyDescent="0.2">
      <c r="A81" s="25" t="s">
        <v>75</v>
      </c>
      <c r="C81" s="3">
        <f>Data!C41</f>
        <v>4.17</v>
      </c>
      <c r="F81" s="3">
        <f>Data!E41</f>
        <v>4.18</v>
      </c>
      <c r="I81" s="3">
        <f>Data!G41</f>
        <v>4.2</v>
      </c>
      <c r="L81" s="9"/>
      <c r="O81" s="9"/>
    </row>
    <row r="82" spans="1:15" s="23" customFormat="1" x14ac:dyDescent="0.2">
      <c r="A82" s="29"/>
      <c r="C82" s="11"/>
      <c r="F82" s="11"/>
      <c r="I82" s="11"/>
      <c r="L82" s="9"/>
      <c r="O82" s="9"/>
    </row>
    <row r="83" spans="1:15" x14ac:dyDescent="0.2">
      <c r="A83" t="s">
        <v>53</v>
      </c>
      <c r="C83" s="3">
        <f>Calculations!C44</f>
        <v>4.17</v>
      </c>
      <c r="E83" s="15" t="str">
        <f>IF(C83=C81,"","X")</f>
        <v/>
      </c>
      <c r="F83" s="3">
        <f>Calculations!F44</f>
        <v>4.18</v>
      </c>
      <c r="H83" s="15" t="str">
        <f>IF(F83=F81,"","X")</f>
        <v/>
      </c>
      <c r="I83" s="3">
        <f>Calculations!I44</f>
        <v>4.2</v>
      </c>
      <c r="K83" t="str">
        <f>IF(I83=CI1,"","X")</f>
        <v>X</v>
      </c>
      <c r="L83" s="9"/>
      <c r="O83" s="9"/>
    </row>
    <row r="84" spans="1:15" x14ac:dyDescent="0.2">
      <c r="A84" s="8"/>
      <c r="C84" s="9"/>
      <c r="F84" s="9"/>
      <c r="I84" s="9"/>
      <c r="L84" s="9"/>
      <c r="O84" s="9"/>
    </row>
    <row r="85" spans="1:15" x14ac:dyDescent="0.2">
      <c r="A85" t="s">
        <v>54</v>
      </c>
      <c r="C85" s="3">
        <f>Calculations!C46</f>
        <v>4.1833333333333336</v>
      </c>
      <c r="E85" t="str">
        <f>IF(C85=0,"",IF(C87&lt;C88,"","X"))</f>
        <v/>
      </c>
    </row>
    <row r="86" spans="1:15" x14ac:dyDescent="0.2">
      <c r="A86" s="6" t="s">
        <v>56</v>
      </c>
      <c r="B86" s="6"/>
      <c r="C86" s="7">
        <f>(Calculations!C44+Calculations!F44+Calculations!I44)/3</f>
        <v>4.1833333333333336</v>
      </c>
    </row>
    <row r="87" spans="1:15" x14ac:dyDescent="0.2">
      <c r="A87" s="6" t="s">
        <v>31</v>
      </c>
      <c r="B87" s="6"/>
      <c r="C87" s="7">
        <f>(ABS(C86-C85))*100/ABS(C86)</f>
        <v>0</v>
      </c>
    </row>
    <row r="88" spans="1:15" x14ac:dyDescent="0.2">
      <c r="A88" s="8" t="s">
        <v>32</v>
      </c>
      <c r="C88" s="9">
        <v>0.1</v>
      </c>
    </row>
    <row r="89" spans="1:15" x14ac:dyDescent="0.2">
      <c r="A89" s="8"/>
      <c r="C89" s="9"/>
      <c r="I89" s="14" t="s">
        <v>67</v>
      </c>
    </row>
    <row r="90" spans="1:15" x14ac:dyDescent="0.2">
      <c r="A90" t="s">
        <v>55</v>
      </c>
      <c r="C90" s="3">
        <f>Calculations!C48</f>
        <v>1.5275252316519626E-2</v>
      </c>
      <c r="E90" t="str">
        <f>IF(C90=0,"",IF(C92&lt;C93,"","X"))</f>
        <v/>
      </c>
      <c r="I90" s="14" t="s">
        <v>67</v>
      </c>
    </row>
    <row r="91" spans="1:15" x14ac:dyDescent="0.2">
      <c r="A91" s="6" t="s">
        <v>41</v>
      </c>
      <c r="B91" s="6"/>
      <c r="C91" s="7">
        <f>STDEV(C83,F83,I83)</f>
        <v>1.5275252316519626E-2</v>
      </c>
    </row>
    <row r="92" spans="1:15" x14ac:dyDescent="0.2">
      <c r="A92" s="6" t="s">
        <v>31</v>
      </c>
      <c r="B92" s="6"/>
      <c r="C92" s="7">
        <f>(ABS(C91-C90))*100/ABS(C91)</f>
        <v>0</v>
      </c>
    </row>
    <row r="93" spans="1:15" x14ac:dyDescent="0.2">
      <c r="A93" s="8" t="s">
        <v>32</v>
      </c>
      <c r="C93" s="9">
        <v>0.1</v>
      </c>
    </row>
    <row r="94" spans="1:15" x14ac:dyDescent="0.2">
      <c r="A94" s="8"/>
      <c r="C94" s="9"/>
    </row>
    <row r="95" spans="1:15" x14ac:dyDescent="0.2">
      <c r="A95" s="14" t="s">
        <v>64</v>
      </c>
      <c r="C95" s="3">
        <f>Calculations!C50</f>
        <v>4.2</v>
      </c>
    </row>
    <row r="97" spans="1:6" x14ac:dyDescent="0.2">
      <c r="A97" t="s">
        <v>8</v>
      </c>
      <c r="C97" s="3">
        <f>Calculations!C52</f>
        <v>0.39682539682539542</v>
      </c>
      <c r="D97" t="s">
        <v>19</v>
      </c>
      <c r="E97" s="10" t="str">
        <f>IF(C97=0,"",IF(C99&lt;C100,"","X"))</f>
        <v/>
      </c>
    </row>
    <row r="98" spans="1:6" x14ac:dyDescent="0.2">
      <c r="A98" s="6" t="s">
        <v>34</v>
      </c>
      <c r="B98" s="6"/>
      <c r="C98" s="7">
        <f>ABS(ABS(C95-C85)*100/C95)</f>
        <v>0.39682539682539542</v>
      </c>
    </row>
    <row r="99" spans="1:6" x14ac:dyDescent="0.2">
      <c r="A99" s="6" t="s">
        <v>31</v>
      </c>
      <c r="B99" s="6"/>
      <c r="C99" s="7">
        <f>(ABS(C98-C97))*100/ABS(C98)</f>
        <v>0</v>
      </c>
    </row>
    <row r="100" spans="1:6" x14ac:dyDescent="0.2">
      <c r="A100" s="8" t="s">
        <v>32</v>
      </c>
      <c r="C100" s="9">
        <v>0.1</v>
      </c>
    </row>
    <row r="101" spans="1:6" x14ac:dyDescent="0.2">
      <c r="A101" s="8"/>
      <c r="C101" s="9"/>
    </row>
    <row r="102" spans="1:6" x14ac:dyDescent="0.2">
      <c r="A102" s="8"/>
      <c r="C102" s="9"/>
    </row>
    <row r="103" spans="1:6" x14ac:dyDescent="0.2">
      <c r="A103" t="s">
        <v>43</v>
      </c>
    </row>
    <row r="104" spans="1:6" x14ac:dyDescent="0.2">
      <c r="A104" s="6"/>
      <c r="C104" s="6"/>
      <c r="D104" s="6"/>
      <c r="E104" s="6"/>
      <c r="F104" s="6"/>
    </row>
    <row r="105" spans="1:6" x14ac:dyDescent="0.2">
      <c r="A105" s="6" t="s">
        <v>44</v>
      </c>
      <c r="B105" s="6" t="s">
        <v>45</v>
      </c>
      <c r="C105" s="6"/>
      <c r="D105" s="6"/>
      <c r="E105" s="6"/>
      <c r="F105" s="6"/>
    </row>
    <row r="106" spans="1:6" x14ac:dyDescent="0.2">
      <c r="A106" s="6">
        <v>25</v>
      </c>
      <c r="B106" s="6">
        <v>0.5</v>
      </c>
      <c r="C106" s="6">
        <f>IF($C$45&lt;B106,A106,C107)</f>
        <v>24</v>
      </c>
      <c r="D106" s="6"/>
      <c r="E106" s="6"/>
      <c r="F106" s="6"/>
    </row>
    <row r="107" spans="1:6" x14ac:dyDescent="0.2">
      <c r="A107" s="6">
        <v>24</v>
      </c>
      <c r="B107" s="6">
        <v>1</v>
      </c>
      <c r="C107" s="6">
        <f t="shared" ref="C107:C121" si="0">IF($C$45&lt;B107,A107,C108)</f>
        <v>24</v>
      </c>
      <c r="D107" s="6"/>
      <c r="E107" s="6"/>
      <c r="F107" s="6"/>
    </row>
    <row r="108" spans="1:6" x14ac:dyDescent="0.2">
      <c r="A108" s="6">
        <v>23</v>
      </c>
      <c r="B108" s="6">
        <v>1.5</v>
      </c>
      <c r="C108" s="6">
        <f t="shared" si="0"/>
        <v>23</v>
      </c>
      <c r="D108" s="6"/>
      <c r="E108" s="6"/>
      <c r="F108" s="6"/>
    </row>
    <row r="109" spans="1:6" x14ac:dyDescent="0.2">
      <c r="A109" s="6">
        <v>22</v>
      </c>
      <c r="B109" s="6">
        <v>2</v>
      </c>
      <c r="C109" s="6">
        <f t="shared" si="0"/>
        <v>22</v>
      </c>
      <c r="D109" s="6"/>
      <c r="E109" s="6"/>
      <c r="F109" s="6"/>
    </row>
    <row r="110" spans="1:6" x14ac:dyDescent="0.2">
      <c r="A110" s="6">
        <v>21</v>
      </c>
      <c r="B110" s="6">
        <v>3</v>
      </c>
      <c r="C110" s="6">
        <f t="shared" si="0"/>
        <v>21</v>
      </c>
      <c r="D110" s="6"/>
      <c r="E110" s="6"/>
      <c r="F110" s="6"/>
    </row>
    <row r="111" spans="1:6" x14ac:dyDescent="0.2">
      <c r="A111" s="6">
        <v>20</v>
      </c>
      <c r="B111" s="6">
        <v>4</v>
      </c>
      <c r="C111" s="6">
        <f t="shared" si="0"/>
        <v>20</v>
      </c>
      <c r="D111" s="6"/>
      <c r="E111" s="6"/>
      <c r="F111" s="6"/>
    </row>
    <row r="112" spans="1:6" x14ac:dyDescent="0.2">
      <c r="A112" s="6">
        <v>19</v>
      </c>
      <c r="B112" s="6">
        <v>5</v>
      </c>
      <c r="C112" s="6">
        <f t="shared" si="0"/>
        <v>19</v>
      </c>
      <c r="D112" s="6"/>
      <c r="E112" s="6"/>
      <c r="F112" s="6"/>
    </row>
    <row r="113" spans="1:6" x14ac:dyDescent="0.2">
      <c r="A113" s="6">
        <v>18</v>
      </c>
      <c r="B113" s="6">
        <v>7</v>
      </c>
      <c r="C113" s="6">
        <f t="shared" si="0"/>
        <v>18</v>
      </c>
      <c r="D113" s="6"/>
      <c r="E113" s="6"/>
      <c r="F113" s="6"/>
    </row>
    <row r="114" spans="1:6" x14ac:dyDescent="0.2">
      <c r="A114" s="6">
        <v>17</v>
      </c>
      <c r="B114" s="6">
        <v>10</v>
      </c>
      <c r="C114" s="6">
        <f t="shared" si="0"/>
        <v>17</v>
      </c>
      <c r="D114" s="6"/>
      <c r="E114" s="6"/>
      <c r="F114" s="6"/>
    </row>
    <row r="115" spans="1:6" x14ac:dyDescent="0.2">
      <c r="A115" s="6">
        <v>16</v>
      </c>
      <c r="B115" s="6">
        <v>15</v>
      </c>
      <c r="C115" s="6">
        <f t="shared" si="0"/>
        <v>16</v>
      </c>
      <c r="D115" s="6"/>
      <c r="E115" s="6"/>
      <c r="F115" s="6"/>
    </row>
    <row r="116" spans="1:6" x14ac:dyDescent="0.2">
      <c r="A116" s="6">
        <v>15</v>
      </c>
      <c r="B116" s="6">
        <v>20</v>
      </c>
      <c r="C116" s="6">
        <f t="shared" si="0"/>
        <v>15</v>
      </c>
      <c r="D116" s="6"/>
      <c r="E116" s="6"/>
      <c r="F116" s="6"/>
    </row>
    <row r="117" spans="1:6" x14ac:dyDescent="0.2">
      <c r="A117" s="6">
        <v>15</v>
      </c>
      <c r="B117" s="6">
        <v>20</v>
      </c>
      <c r="C117" s="6">
        <f t="shared" si="0"/>
        <v>15</v>
      </c>
      <c r="D117" s="6"/>
      <c r="E117" s="6"/>
      <c r="F117" s="6"/>
    </row>
    <row r="118" spans="1:6" x14ac:dyDescent="0.2">
      <c r="A118" s="6">
        <v>15</v>
      </c>
      <c r="B118" s="6">
        <v>30</v>
      </c>
      <c r="C118" s="6">
        <f t="shared" si="0"/>
        <v>15</v>
      </c>
      <c r="D118" s="6"/>
      <c r="E118" s="6"/>
      <c r="F118" s="6"/>
    </row>
    <row r="119" spans="1:6" x14ac:dyDescent="0.2">
      <c r="A119" s="6">
        <v>15</v>
      </c>
      <c r="B119" s="6">
        <v>40</v>
      </c>
      <c r="C119" s="6">
        <f t="shared" si="0"/>
        <v>15</v>
      </c>
      <c r="D119" s="6"/>
      <c r="E119" s="6"/>
      <c r="F119" s="6"/>
    </row>
    <row r="120" spans="1:6" x14ac:dyDescent="0.2">
      <c r="A120" s="6">
        <v>15</v>
      </c>
      <c r="B120" s="6">
        <v>50</v>
      </c>
      <c r="C120" s="6">
        <f t="shared" si="0"/>
        <v>15</v>
      </c>
      <c r="D120" s="6"/>
      <c r="E120" s="6"/>
      <c r="F120" s="6"/>
    </row>
    <row r="121" spans="1:6" x14ac:dyDescent="0.2">
      <c r="A121" s="6">
        <v>15</v>
      </c>
      <c r="B121" s="6">
        <v>60</v>
      </c>
      <c r="C121" s="6">
        <f t="shared" si="0"/>
        <v>15</v>
      </c>
      <c r="D121" s="6"/>
      <c r="E121" s="6"/>
      <c r="F121" s="6"/>
    </row>
    <row r="122" spans="1:6" x14ac:dyDescent="0.2">
      <c r="A122" s="6">
        <v>15</v>
      </c>
      <c r="B122" s="6"/>
      <c r="C122" s="6"/>
      <c r="D122" s="6"/>
      <c r="E122" s="6"/>
      <c r="F122" s="6"/>
    </row>
    <row r="124" spans="1:6" x14ac:dyDescent="0.2">
      <c r="A124" t="s">
        <v>46</v>
      </c>
    </row>
    <row r="125" spans="1:6" x14ac:dyDescent="0.2">
      <c r="A125" s="6"/>
      <c r="B125" s="6"/>
      <c r="C125" s="6"/>
    </row>
    <row r="126" spans="1:6" x14ac:dyDescent="0.2">
      <c r="A126" s="6" t="s">
        <v>44</v>
      </c>
      <c r="B126" s="6" t="s">
        <v>45</v>
      </c>
      <c r="C126" s="6"/>
    </row>
    <row r="127" spans="1:6" x14ac:dyDescent="0.2">
      <c r="A127" s="6">
        <v>10</v>
      </c>
      <c r="B127" s="6">
        <v>1</v>
      </c>
      <c r="C127" s="6">
        <f>IF($C$64&lt;B127,A127,C128)</f>
        <v>6</v>
      </c>
    </row>
    <row r="128" spans="1:6" x14ac:dyDescent="0.2">
      <c r="A128" s="6">
        <v>9</v>
      </c>
      <c r="B128" s="6">
        <v>3</v>
      </c>
      <c r="C128" s="6">
        <f t="shared" ref="C128:C141" si="1">IF($C$64&lt;B128,A128,C129)</f>
        <v>6</v>
      </c>
    </row>
    <row r="129" spans="1:3" x14ac:dyDescent="0.2">
      <c r="A129" s="6">
        <v>8</v>
      </c>
      <c r="B129" s="6">
        <v>5</v>
      </c>
      <c r="C129" s="6">
        <f t="shared" si="1"/>
        <v>6</v>
      </c>
    </row>
    <row r="130" spans="1:3" x14ac:dyDescent="0.2">
      <c r="A130" s="6">
        <v>7</v>
      </c>
      <c r="B130" s="6">
        <v>10</v>
      </c>
      <c r="C130" s="6">
        <f t="shared" si="1"/>
        <v>6</v>
      </c>
    </row>
    <row r="131" spans="1:3" x14ac:dyDescent="0.2">
      <c r="A131" s="6">
        <v>6</v>
      </c>
      <c r="B131" s="6">
        <v>20</v>
      </c>
      <c r="C131" s="6">
        <f t="shared" si="1"/>
        <v>6</v>
      </c>
    </row>
    <row r="132" spans="1:3" x14ac:dyDescent="0.2">
      <c r="A132" s="6">
        <v>6</v>
      </c>
      <c r="B132" s="6">
        <v>20</v>
      </c>
      <c r="C132" s="6">
        <f t="shared" si="1"/>
        <v>6</v>
      </c>
    </row>
    <row r="133" spans="1:3" x14ac:dyDescent="0.2">
      <c r="A133" s="6">
        <v>6</v>
      </c>
      <c r="B133" s="6">
        <v>20</v>
      </c>
      <c r="C133" s="6">
        <f t="shared" si="1"/>
        <v>6</v>
      </c>
    </row>
    <row r="134" spans="1:3" x14ac:dyDescent="0.2">
      <c r="A134" s="6">
        <v>6</v>
      </c>
      <c r="B134" s="6">
        <v>20</v>
      </c>
      <c r="C134" s="6">
        <f t="shared" si="1"/>
        <v>6</v>
      </c>
    </row>
    <row r="135" spans="1:3" x14ac:dyDescent="0.2">
      <c r="A135" s="6">
        <v>6</v>
      </c>
      <c r="B135" s="6">
        <v>20</v>
      </c>
      <c r="C135" s="6">
        <f t="shared" si="1"/>
        <v>6</v>
      </c>
    </row>
    <row r="136" spans="1:3" x14ac:dyDescent="0.2">
      <c r="A136" s="6">
        <v>6</v>
      </c>
      <c r="B136" s="6">
        <v>20</v>
      </c>
      <c r="C136" s="6">
        <f t="shared" si="1"/>
        <v>6</v>
      </c>
    </row>
    <row r="137" spans="1:3" x14ac:dyDescent="0.2">
      <c r="A137" s="6">
        <v>6</v>
      </c>
      <c r="B137" s="6">
        <v>20</v>
      </c>
      <c r="C137" s="6">
        <f t="shared" si="1"/>
        <v>6</v>
      </c>
    </row>
    <row r="138" spans="1:3" x14ac:dyDescent="0.2">
      <c r="A138" s="6">
        <v>6</v>
      </c>
      <c r="B138" s="6">
        <v>20</v>
      </c>
      <c r="C138" s="6">
        <f t="shared" si="1"/>
        <v>6</v>
      </c>
    </row>
    <row r="139" spans="1:3" x14ac:dyDescent="0.2">
      <c r="A139" s="6">
        <v>6</v>
      </c>
      <c r="B139" s="6">
        <v>20</v>
      </c>
      <c r="C139" s="6">
        <f t="shared" si="1"/>
        <v>6</v>
      </c>
    </row>
    <row r="140" spans="1:3" x14ac:dyDescent="0.2">
      <c r="A140" s="6">
        <v>6</v>
      </c>
      <c r="B140" s="6">
        <v>20</v>
      </c>
      <c r="C140" s="6">
        <f t="shared" si="1"/>
        <v>6</v>
      </c>
    </row>
    <row r="141" spans="1:3" x14ac:dyDescent="0.2">
      <c r="A141" s="6">
        <v>6</v>
      </c>
      <c r="B141" s="6">
        <v>20</v>
      </c>
      <c r="C141" s="6">
        <f t="shared" si="1"/>
        <v>6</v>
      </c>
    </row>
    <row r="142" spans="1:3" x14ac:dyDescent="0.2">
      <c r="A142" s="6">
        <v>6</v>
      </c>
      <c r="B142" s="6">
        <v>20</v>
      </c>
      <c r="C142" s="6">
        <f>IF($C$45&lt;B142,A142,C143)</f>
        <v>6</v>
      </c>
    </row>
    <row r="143" spans="1:3" x14ac:dyDescent="0.2">
      <c r="A143" s="6">
        <v>6</v>
      </c>
      <c r="B143" s="6"/>
      <c r="C143" s="6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</vt:lpstr>
      <vt:lpstr>Calculations</vt:lpstr>
      <vt:lpstr>Calculation check sheet</vt:lpstr>
      <vt:lpstr>Calculations!Print_Area</vt:lpstr>
      <vt:lpstr>Data!Print_Area</vt:lpstr>
    </vt:vector>
  </TitlesOfParts>
  <Company>GCCCD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Titration Spreadsheet</dc:title>
  <dc:creator>SmartCart</dc:creator>
  <cp:lastModifiedBy>Mhammad84</cp:lastModifiedBy>
  <cp:lastPrinted>2007-11-14T21:01:02Z</cp:lastPrinted>
  <dcterms:created xsi:type="dcterms:W3CDTF">2007-11-14T00:04:59Z</dcterms:created>
  <dcterms:modified xsi:type="dcterms:W3CDTF">2021-05-07T21:47:06Z</dcterms:modified>
</cp:coreProperties>
</file>