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929"/>
  <workbookPr/>
  <mc:AlternateContent xmlns:mc="http://schemas.openxmlformats.org/markup-compatibility/2006">
    <mc:Choice Requires="x15">
      <x15ac:absPath xmlns:x15ac="http://schemas.microsoft.com/office/spreadsheetml/2010/11/ac" url="C:\Users\User\Desktop\"/>
    </mc:Choice>
  </mc:AlternateContent>
  <xr:revisionPtr revIDLastSave="0" documentId="13_ncr:1_{9E66C862-1975-4213-B4AD-30CFD4A1BEF9}" xr6:coauthVersionLast="46" xr6:coauthVersionMax="46" xr10:uidLastSave="{00000000-0000-0000-0000-000000000000}"/>
  <bookViews>
    <workbookView xWindow="-120" yWindow="-120" windowWidth="20730" windowHeight="11160" xr2:uid="{00000000-000D-0000-FFFF-FFFF00000000}"/>
  </bookViews>
  <sheets>
    <sheet name="Workings " sheetId="1" r:id="rId1"/>
  </sheets>
  <calcPr calcId="191029" calcOnSave="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97" i="1" l="1"/>
  <c r="E100" i="1" s="1"/>
  <c r="U97" i="1"/>
  <c r="U100" i="1" s="1"/>
  <c r="V95" i="1"/>
  <c r="V96" i="1" s="1"/>
  <c r="D93" i="1"/>
  <c r="D94" i="1" s="1"/>
  <c r="D97" i="1" s="1"/>
  <c r="D100" i="1" s="1"/>
  <c r="E93" i="1"/>
  <c r="E94" i="1" s="1"/>
  <c r="F93" i="1"/>
  <c r="F94" i="1" s="1"/>
  <c r="F97" i="1" s="1"/>
  <c r="F100" i="1" s="1"/>
  <c r="G93" i="1"/>
  <c r="G94" i="1" s="1"/>
  <c r="G97" i="1" s="1"/>
  <c r="G100" i="1" s="1"/>
  <c r="H93" i="1"/>
  <c r="H94" i="1" s="1"/>
  <c r="H97" i="1" s="1"/>
  <c r="H100" i="1" s="1"/>
  <c r="I93" i="1"/>
  <c r="I94" i="1" s="1"/>
  <c r="I97" i="1" s="1"/>
  <c r="I100" i="1" s="1"/>
  <c r="J93" i="1"/>
  <c r="J94" i="1" s="1"/>
  <c r="J97" i="1" s="1"/>
  <c r="J100" i="1" s="1"/>
  <c r="K93" i="1"/>
  <c r="K94" i="1" s="1"/>
  <c r="K97" i="1" s="1"/>
  <c r="K100" i="1" s="1"/>
  <c r="L93" i="1"/>
  <c r="L94" i="1" s="1"/>
  <c r="L97" i="1" s="1"/>
  <c r="L100" i="1" s="1"/>
  <c r="M93" i="1"/>
  <c r="M94" i="1" s="1"/>
  <c r="M97" i="1" s="1"/>
  <c r="M100" i="1" s="1"/>
  <c r="N93" i="1"/>
  <c r="N94" i="1" s="1"/>
  <c r="N97" i="1" s="1"/>
  <c r="N100" i="1" s="1"/>
  <c r="O93" i="1"/>
  <c r="O94" i="1" s="1"/>
  <c r="O97" i="1" s="1"/>
  <c r="O100" i="1" s="1"/>
  <c r="P93" i="1"/>
  <c r="P94" i="1" s="1"/>
  <c r="P97" i="1" s="1"/>
  <c r="P100" i="1" s="1"/>
  <c r="Q93" i="1"/>
  <c r="Q94" i="1" s="1"/>
  <c r="Q97" i="1" s="1"/>
  <c r="Q100" i="1" s="1"/>
  <c r="R93" i="1"/>
  <c r="R94" i="1" s="1"/>
  <c r="R97" i="1" s="1"/>
  <c r="R100" i="1" s="1"/>
  <c r="S93" i="1"/>
  <c r="S94" i="1" s="1"/>
  <c r="S97" i="1" s="1"/>
  <c r="S100" i="1" s="1"/>
  <c r="T93" i="1"/>
  <c r="T94" i="1" s="1"/>
  <c r="T97" i="1" s="1"/>
  <c r="T100" i="1" s="1"/>
  <c r="U93" i="1"/>
  <c r="U94" i="1" s="1"/>
  <c r="V93" i="1"/>
  <c r="V94" i="1" s="1"/>
  <c r="V97" i="1" s="1"/>
  <c r="V100" i="1" s="1"/>
  <c r="C93" i="1"/>
  <c r="C94" i="1" s="1"/>
  <c r="C97" i="1" s="1"/>
  <c r="C100" i="1" s="1"/>
  <c r="V77" i="1"/>
  <c r="V78" i="1" s="1"/>
  <c r="V53" i="1"/>
  <c r="B79" i="1"/>
  <c r="B32" i="1"/>
  <c r="B34" i="1" s="1"/>
  <c r="B37" i="1" s="1"/>
  <c r="C69" i="1"/>
  <c r="D71" i="1"/>
  <c r="E71" i="1"/>
  <c r="F71" i="1"/>
  <c r="G71" i="1"/>
  <c r="H71" i="1"/>
  <c r="I71" i="1"/>
  <c r="J71" i="1"/>
  <c r="K71" i="1"/>
  <c r="L71" i="1"/>
  <c r="M71" i="1"/>
  <c r="N71" i="1"/>
  <c r="O71" i="1"/>
  <c r="P71" i="1"/>
  <c r="Q71" i="1"/>
  <c r="R71" i="1"/>
  <c r="S71" i="1"/>
  <c r="T71" i="1"/>
  <c r="U71" i="1"/>
  <c r="V71" i="1"/>
  <c r="C71" i="1"/>
  <c r="B62" i="1"/>
  <c r="B65" i="1" s="1"/>
  <c r="B66" i="1" s="1"/>
  <c r="C45" i="1"/>
  <c r="B102" i="1" l="1"/>
  <c r="B36" i="1"/>
  <c r="D37" i="1" s="1"/>
  <c r="B35" i="1"/>
  <c r="C11" i="1"/>
  <c r="C7" i="1"/>
  <c r="C9" i="1" s="1"/>
  <c r="C5" i="1"/>
  <c r="C44" i="1" l="1"/>
  <c r="J50" i="1"/>
  <c r="K50" i="1"/>
  <c r="S50" i="1"/>
  <c r="C50" i="1"/>
  <c r="L50" i="1"/>
  <c r="T50" i="1"/>
  <c r="M50" i="1"/>
  <c r="U50" i="1"/>
  <c r="N50" i="1"/>
  <c r="V50" i="1"/>
  <c r="O50" i="1"/>
  <c r="D50" i="1"/>
  <c r="H50" i="1"/>
  <c r="P50" i="1"/>
  <c r="E50" i="1"/>
  <c r="I50" i="1"/>
  <c r="Q50" i="1"/>
  <c r="F50" i="1"/>
  <c r="R50" i="1"/>
  <c r="G50" i="1"/>
  <c r="C21" i="1"/>
  <c r="C10" i="1"/>
  <c r="C23" i="1" l="1"/>
  <c r="C24" i="1"/>
  <c r="D21" i="1"/>
  <c r="D23" i="1" l="1"/>
  <c r="D24" i="1"/>
  <c r="E21" i="1"/>
  <c r="C26" i="1"/>
  <c r="C28" i="1" s="1"/>
  <c r="C68" i="1" l="1"/>
  <c r="C70" i="1" s="1"/>
  <c r="C72" i="1" s="1"/>
  <c r="C46" i="1"/>
  <c r="E23" i="1"/>
  <c r="F21" i="1"/>
  <c r="E24" i="1"/>
  <c r="D26" i="1"/>
  <c r="D28" i="1" s="1"/>
  <c r="C73" i="1" l="1"/>
  <c r="C74" i="1" s="1"/>
  <c r="D68" i="1"/>
  <c r="D70" i="1" s="1"/>
  <c r="D72" i="1" s="1"/>
  <c r="D46" i="1"/>
  <c r="C47" i="1"/>
  <c r="C49" i="1" s="1"/>
  <c r="C52" i="1" s="1"/>
  <c r="C55" i="1" s="1"/>
  <c r="E26" i="1"/>
  <c r="E28" i="1" s="1"/>
  <c r="G21" i="1"/>
  <c r="F24" i="1"/>
  <c r="F23" i="1"/>
  <c r="C75" i="1" l="1"/>
  <c r="C76" i="1" s="1"/>
  <c r="C79" i="1" s="1"/>
  <c r="D73" i="1"/>
  <c r="D74" i="1"/>
  <c r="D47" i="1"/>
  <c r="D49" i="1" s="1"/>
  <c r="D52" i="1" s="1"/>
  <c r="D55" i="1" s="1"/>
  <c r="E46" i="1"/>
  <c r="E68" i="1"/>
  <c r="E70" i="1" s="1"/>
  <c r="E72" i="1" s="1"/>
  <c r="H21" i="1"/>
  <c r="G24" i="1"/>
  <c r="G23" i="1"/>
  <c r="F26" i="1"/>
  <c r="F28" i="1" s="1"/>
  <c r="D75" i="1" l="1"/>
  <c r="D76" i="1"/>
  <c r="D79" i="1" s="1"/>
  <c r="E73" i="1"/>
  <c r="E74" i="1" s="1"/>
  <c r="F68" i="1"/>
  <c r="F70" i="1" s="1"/>
  <c r="F72" i="1" s="1"/>
  <c r="F46" i="1"/>
  <c r="E47" i="1"/>
  <c r="E49" i="1" s="1"/>
  <c r="E52" i="1" s="1"/>
  <c r="E55" i="1" s="1"/>
  <c r="G26" i="1"/>
  <c r="G28" i="1" s="1"/>
  <c r="I21" i="1"/>
  <c r="H23" i="1"/>
  <c r="H24" i="1"/>
  <c r="F73" i="1" l="1"/>
  <c r="F74" i="1" s="1"/>
  <c r="E75" i="1"/>
  <c r="E76" i="1" s="1"/>
  <c r="E79" i="1" s="1"/>
  <c r="F47" i="1"/>
  <c r="F49" i="1" s="1"/>
  <c r="F52" i="1" s="1"/>
  <c r="F55" i="1" s="1"/>
  <c r="G68" i="1"/>
  <c r="G70" i="1" s="1"/>
  <c r="G72" i="1" s="1"/>
  <c r="G46" i="1"/>
  <c r="H26" i="1"/>
  <c r="H28" i="1" s="1"/>
  <c r="J21" i="1"/>
  <c r="I23" i="1"/>
  <c r="I24" i="1"/>
  <c r="F75" i="1" l="1"/>
  <c r="F76" i="1" s="1"/>
  <c r="F79" i="1" s="1"/>
  <c r="G73" i="1"/>
  <c r="G74" i="1" s="1"/>
  <c r="H68" i="1"/>
  <c r="H70" i="1" s="1"/>
  <c r="H72" i="1" s="1"/>
  <c r="H46" i="1"/>
  <c r="G47" i="1"/>
  <c r="G49" i="1" s="1"/>
  <c r="G52" i="1" s="1"/>
  <c r="G55" i="1" s="1"/>
  <c r="I26" i="1"/>
  <c r="I28" i="1" s="1"/>
  <c r="K21" i="1"/>
  <c r="J24" i="1"/>
  <c r="J23" i="1"/>
  <c r="H73" i="1" l="1"/>
  <c r="H74" i="1"/>
  <c r="G75" i="1"/>
  <c r="G76" i="1" s="1"/>
  <c r="G79" i="1" s="1"/>
  <c r="J26" i="1"/>
  <c r="J28" i="1" s="1"/>
  <c r="J68" i="1" s="1"/>
  <c r="J70" i="1" s="1"/>
  <c r="J72" i="1" s="1"/>
  <c r="I68" i="1"/>
  <c r="I70" i="1" s="1"/>
  <c r="I72" i="1" s="1"/>
  <c r="I46" i="1"/>
  <c r="H47" i="1"/>
  <c r="H49" i="1" s="1"/>
  <c r="H52" i="1" s="1"/>
  <c r="H55" i="1" s="1"/>
  <c r="L21" i="1"/>
  <c r="K24" i="1"/>
  <c r="K23" i="1"/>
  <c r="J46" i="1" l="1"/>
  <c r="I73" i="1"/>
  <c r="I74" i="1"/>
  <c r="H75" i="1"/>
  <c r="H76" i="1" s="1"/>
  <c r="H79" i="1" s="1"/>
  <c r="J73" i="1"/>
  <c r="J74" i="1" s="1"/>
  <c r="K26" i="1"/>
  <c r="K28" i="1" s="1"/>
  <c r="K68" i="1" s="1"/>
  <c r="K70" i="1" s="1"/>
  <c r="K72" i="1" s="1"/>
  <c r="I47" i="1"/>
  <c r="I49" i="1" s="1"/>
  <c r="I52" i="1" s="1"/>
  <c r="I55" i="1" s="1"/>
  <c r="J47" i="1"/>
  <c r="J49" i="1" s="1"/>
  <c r="J52" i="1" s="1"/>
  <c r="J55" i="1" s="1"/>
  <c r="M21" i="1"/>
  <c r="L24" i="1"/>
  <c r="L23" i="1"/>
  <c r="J75" i="1" l="1"/>
  <c r="J76" i="1" s="1"/>
  <c r="J79" i="1" s="1"/>
  <c r="K73" i="1"/>
  <c r="K74" i="1"/>
  <c r="K46" i="1"/>
  <c r="K47" i="1" s="1"/>
  <c r="K49" i="1" s="1"/>
  <c r="K52" i="1" s="1"/>
  <c r="K55" i="1" s="1"/>
  <c r="I75" i="1"/>
  <c r="I76" i="1"/>
  <c r="I79" i="1" s="1"/>
  <c r="L26" i="1"/>
  <c r="L28" i="1" s="1"/>
  <c r="N21" i="1"/>
  <c r="M24" i="1"/>
  <c r="M23" i="1"/>
  <c r="M26" i="1" s="1"/>
  <c r="M28" i="1" s="1"/>
  <c r="K75" i="1" l="1"/>
  <c r="K76" i="1" s="1"/>
  <c r="K79" i="1" s="1"/>
  <c r="M46" i="1"/>
  <c r="M68" i="1"/>
  <c r="M70" i="1" s="1"/>
  <c r="M72" i="1" s="1"/>
  <c r="L68" i="1"/>
  <c r="L70" i="1" s="1"/>
  <c r="L72" i="1" s="1"/>
  <c r="L46" i="1"/>
  <c r="O21" i="1"/>
  <c r="N24" i="1"/>
  <c r="N23" i="1"/>
  <c r="M73" i="1" l="1"/>
  <c r="M74" i="1"/>
  <c r="N26" i="1"/>
  <c r="N28" i="1" s="1"/>
  <c r="N68" i="1" s="1"/>
  <c r="N70" i="1" s="1"/>
  <c r="N72" i="1" s="1"/>
  <c r="L74" i="1"/>
  <c r="L73" i="1"/>
  <c r="L47" i="1"/>
  <c r="L49" i="1" s="1"/>
  <c r="L52" i="1" s="1"/>
  <c r="L55" i="1" s="1"/>
  <c r="M47" i="1"/>
  <c r="M49" i="1" s="1"/>
  <c r="M52" i="1" s="1"/>
  <c r="M55" i="1" s="1"/>
  <c r="P21" i="1"/>
  <c r="O24" i="1"/>
  <c r="O23" i="1"/>
  <c r="N73" i="1" l="1"/>
  <c r="N74" i="1" s="1"/>
  <c r="L75" i="1"/>
  <c r="L76" i="1"/>
  <c r="L79" i="1" s="1"/>
  <c r="N46" i="1"/>
  <c r="M75" i="1"/>
  <c r="M76" i="1" s="1"/>
  <c r="M79" i="1" s="1"/>
  <c r="O26" i="1"/>
  <c r="O28" i="1" s="1"/>
  <c r="O46" i="1" s="1"/>
  <c r="Q21" i="1"/>
  <c r="P23" i="1"/>
  <c r="P24" i="1"/>
  <c r="N47" i="1" l="1"/>
  <c r="N49" i="1" s="1"/>
  <c r="N52" i="1" s="1"/>
  <c r="N55" i="1" s="1"/>
  <c r="N75" i="1"/>
  <c r="N76" i="1" s="1"/>
  <c r="N79" i="1" s="1"/>
  <c r="O68" i="1"/>
  <c r="O70" i="1" s="1"/>
  <c r="O72" i="1" s="1"/>
  <c r="O47" i="1"/>
  <c r="O49" i="1" s="1"/>
  <c r="O52" i="1" s="1"/>
  <c r="O55" i="1" s="1"/>
  <c r="P26" i="1"/>
  <c r="P28" i="1" s="1"/>
  <c r="R21" i="1"/>
  <c r="Q23" i="1"/>
  <c r="Q24" i="1"/>
  <c r="O73" i="1" l="1"/>
  <c r="O74" i="1"/>
  <c r="P68" i="1"/>
  <c r="P70" i="1" s="1"/>
  <c r="P72" i="1" s="1"/>
  <c r="P46" i="1"/>
  <c r="Q26" i="1"/>
  <c r="Q28" i="1" s="1"/>
  <c r="S21" i="1"/>
  <c r="R24" i="1"/>
  <c r="R23" i="1"/>
  <c r="R26" i="1" s="1"/>
  <c r="R28" i="1" s="1"/>
  <c r="P73" i="1" l="1"/>
  <c r="P74" i="1" s="1"/>
  <c r="O75" i="1"/>
  <c r="O76" i="1" s="1"/>
  <c r="O79" i="1" s="1"/>
  <c r="R46" i="1"/>
  <c r="R68" i="1"/>
  <c r="R70" i="1" s="1"/>
  <c r="R72" i="1" s="1"/>
  <c r="Q68" i="1"/>
  <c r="Q70" i="1" s="1"/>
  <c r="Q72" i="1" s="1"/>
  <c r="Q46" i="1"/>
  <c r="P47" i="1"/>
  <c r="P49" i="1" s="1"/>
  <c r="P52" i="1" s="1"/>
  <c r="P55" i="1" s="1"/>
  <c r="T21" i="1"/>
  <c r="S24" i="1"/>
  <c r="S23" i="1"/>
  <c r="S26" i="1" s="1"/>
  <c r="S28" i="1" s="1"/>
  <c r="P75" i="1" l="1"/>
  <c r="P76" i="1" s="1"/>
  <c r="P79" i="1" s="1"/>
  <c r="Q73" i="1"/>
  <c r="Q74" i="1" s="1"/>
  <c r="R73" i="1"/>
  <c r="R74" i="1" s="1"/>
  <c r="S46" i="1"/>
  <c r="S68" i="1"/>
  <c r="S70" i="1" s="1"/>
  <c r="S72" i="1" s="1"/>
  <c r="Q47" i="1"/>
  <c r="Q49" i="1" s="1"/>
  <c r="Q52" i="1" s="1"/>
  <c r="Q55" i="1" s="1"/>
  <c r="R47" i="1"/>
  <c r="R49" i="1" s="1"/>
  <c r="R52" i="1" s="1"/>
  <c r="R55" i="1" s="1"/>
  <c r="U21" i="1"/>
  <c r="T23" i="1"/>
  <c r="T24" i="1"/>
  <c r="Q75" i="1" l="1"/>
  <c r="Q76" i="1"/>
  <c r="Q79" i="1" s="1"/>
  <c r="S73" i="1"/>
  <c r="S74" i="1"/>
  <c r="R75" i="1"/>
  <c r="R76" i="1" s="1"/>
  <c r="R79" i="1" s="1"/>
  <c r="S47" i="1"/>
  <c r="S49" i="1" s="1"/>
  <c r="S52" i="1" s="1"/>
  <c r="S55" i="1" s="1"/>
  <c r="T26" i="1"/>
  <c r="T28" i="1" s="1"/>
  <c r="V21" i="1"/>
  <c r="U24" i="1"/>
  <c r="U23" i="1"/>
  <c r="U26" i="1" s="1"/>
  <c r="U28" i="1" s="1"/>
  <c r="S75" i="1" l="1"/>
  <c r="S76" i="1" s="1"/>
  <c r="S79" i="1" s="1"/>
  <c r="T68" i="1"/>
  <c r="T70" i="1" s="1"/>
  <c r="T72" i="1" s="1"/>
  <c r="T46" i="1"/>
  <c r="U46" i="1"/>
  <c r="U68" i="1"/>
  <c r="U70" i="1" s="1"/>
  <c r="U72" i="1" s="1"/>
  <c r="V24" i="1"/>
  <c r="V23" i="1"/>
  <c r="V26" i="1" s="1"/>
  <c r="V28" i="1" s="1"/>
  <c r="T73" i="1" l="1"/>
  <c r="T74" i="1"/>
  <c r="U73" i="1"/>
  <c r="U74" i="1"/>
  <c r="V68" i="1"/>
  <c r="V70" i="1" s="1"/>
  <c r="V72" i="1" s="1"/>
  <c r="V46" i="1"/>
  <c r="U47" i="1"/>
  <c r="U49" i="1"/>
  <c r="U52" i="1" s="1"/>
  <c r="U55" i="1" s="1"/>
  <c r="T47" i="1"/>
  <c r="T49" i="1"/>
  <c r="T52" i="1" s="1"/>
  <c r="T55" i="1" s="1"/>
  <c r="U75" i="1" l="1"/>
  <c r="U76" i="1"/>
  <c r="U79" i="1" s="1"/>
  <c r="T75" i="1"/>
  <c r="T76" i="1" s="1"/>
  <c r="T79" i="1" s="1"/>
  <c r="V73" i="1"/>
  <c r="V74" i="1" s="1"/>
  <c r="V47" i="1"/>
  <c r="V49" i="1" s="1"/>
  <c r="V52" i="1" s="1"/>
  <c r="V55" i="1" s="1"/>
  <c r="B56" i="1" s="1"/>
  <c r="V75" i="1" l="1"/>
  <c r="V76" i="1" s="1"/>
  <c r="V79" i="1" s="1"/>
  <c r="B81" i="1" s="1"/>
</calcChain>
</file>

<file path=xl/sharedStrings.xml><?xml version="1.0" encoding="utf-8"?>
<sst xmlns="http://schemas.openxmlformats.org/spreadsheetml/2006/main" count="93" uniqueCount="78">
  <si>
    <t>ENTREPRENEURIAL VENTURE</t>
  </si>
  <si>
    <t>Characteristics</t>
  </si>
  <si>
    <t>Cost per shack</t>
  </si>
  <si>
    <t>SNOW CONE SHACKS</t>
  </si>
  <si>
    <t>Available Cash</t>
  </si>
  <si>
    <t>Expected Sales per Shack per month</t>
  </si>
  <si>
    <t>Sales growth per year</t>
  </si>
  <si>
    <t>Materials,supplies etc (% of sales)</t>
  </si>
  <si>
    <t>Labor ( % of sales)</t>
  </si>
  <si>
    <t>Property lease for 4 months  (per month per shack)</t>
  </si>
  <si>
    <t>Income Tax Rate</t>
  </si>
  <si>
    <t xml:space="preserve">Depreciation Straight Line </t>
  </si>
  <si>
    <t>20 years</t>
  </si>
  <si>
    <t>Sale value after 20yrs</t>
  </si>
  <si>
    <t>25% of initial cost + 50% one year revenue</t>
  </si>
  <si>
    <t>Expected return</t>
  </si>
  <si>
    <t>Cash flows</t>
  </si>
  <si>
    <t>Initial Outlay</t>
  </si>
  <si>
    <t>Gross Revenue</t>
  </si>
  <si>
    <t>10 shacks</t>
  </si>
  <si>
    <t>Labor cost</t>
  </si>
  <si>
    <t>Materials,supplies etc</t>
  </si>
  <si>
    <t>Lease Expense</t>
  </si>
  <si>
    <t>EBITDA</t>
  </si>
  <si>
    <t>Total Estimated Costs</t>
  </si>
  <si>
    <t>Option 1 Financing</t>
  </si>
  <si>
    <t>Commercial Bank Loan</t>
  </si>
  <si>
    <t>6% fixed</t>
  </si>
  <si>
    <t>Interest rate</t>
  </si>
  <si>
    <t>Loan Payment term</t>
  </si>
  <si>
    <t>Down Payment</t>
  </si>
  <si>
    <t>Loan fee</t>
  </si>
  <si>
    <t>Year</t>
  </si>
  <si>
    <t>Amount Needed</t>
  </si>
  <si>
    <t>cash</t>
  </si>
  <si>
    <t>Assuming he will pay lease fee before embarking on the project</t>
  </si>
  <si>
    <t>Interest amount</t>
  </si>
  <si>
    <t>Down payment</t>
  </si>
  <si>
    <t>Amount to borrow without down payment(80% of loan amount)</t>
  </si>
  <si>
    <t>Actual borrowing</t>
  </si>
  <si>
    <t>Depreciation</t>
  </si>
  <si>
    <t>Taxable Income</t>
  </si>
  <si>
    <t xml:space="preserve">Tax amount </t>
  </si>
  <si>
    <t>Earnings after tax</t>
  </si>
  <si>
    <t>Debt</t>
  </si>
  <si>
    <t>Cash flow from operations</t>
  </si>
  <si>
    <t>Cash flow from purchase</t>
  </si>
  <si>
    <t>Net cash flow</t>
  </si>
  <si>
    <t>IRR</t>
  </si>
  <si>
    <t>Option 2 financing</t>
  </si>
  <si>
    <t xml:space="preserve">Equity partner </t>
  </si>
  <si>
    <t>Total equity lending</t>
  </si>
  <si>
    <t>Cost -4% fee</t>
  </si>
  <si>
    <t>Amount needed</t>
  </si>
  <si>
    <t>Cost of shacks</t>
  </si>
  <si>
    <t>YEAR</t>
  </si>
  <si>
    <t>Borrowing</t>
  </si>
  <si>
    <t>Bal in cash</t>
  </si>
  <si>
    <t>EBITA</t>
  </si>
  <si>
    <t>Cost -4% fee Adjustment</t>
  </si>
  <si>
    <t xml:space="preserve">Tax  </t>
  </si>
  <si>
    <t>EAT</t>
  </si>
  <si>
    <t>Initial outlay</t>
  </si>
  <si>
    <t>Net cash flows</t>
  </si>
  <si>
    <t>Sale proceeds</t>
  </si>
  <si>
    <t>Sale of Shacks</t>
  </si>
  <si>
    <t>20% Out of sale-equity partner</t>
  </si>
  <si>
    <t>Reccommendation</t>
  </si>
  <si>
    <t>Based on the two options of financing; Dr Jay Zee pursue the project in that it has a return of of more than the expected 18% that is about 50% IRR For loan financing, and 45% IRR for equity partner financing.</t>
  </si>
  <si>
    <t>Dr Jay should finance it with a commercial bank loan for higher returns.</t>
  </si>
  <si>
    <t>If Jay's student accepts a 5% payout then</t>
  </si>
  <si>
    <t>Annual payout</t>
  </si>
  <si>
    <t>Sale of business</t>
  </si>
  <si>
    <t>Cash balance after payout</t>
  </si>
  <si>
    <t>Extra payout on sale of business</t>
  </si>
  <si>
    <t xml:space="preserve">With a reduction in the annual payout, the recommendation will change in the part of financing. The IRR rises from 45% to 53% which surpasses the 50% Through commercial bank loan. </t>
  </si>
  <si>
    <t xml:space="preserve">New reccommendation. Dr Jay Zee should adopt the equity holder financing since it gives a higher rate of return than the commercial bank loan that is 53% compared to a mere IRR of 50%. </t>
  </si>
  <si>
    <t>Other factors; Consumption patterns are likely to go down because of the corona virus and this will lead to reduced sales volume. On the other hand, strategic positioning of the venture will ensure that the sales volume goes up.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</si>
</sst>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5" x14ac:knownFonts="1">
    <font>
      <sz val="11"/>
      <color theme="1"/>
      <name val="Calibri"/>
      <family val="2"/>
      <scheme val="minor"/>
    </font>
    <font>
      <sz val="11"/>
      <color theme="1"/>
      <name val="Calibri"/>
      <family val="2"/>
      <scheme val="minor"/>
    </font>
    <font>
      <sz val="12"/>
      <color theme="1"/>
      <name val="Times New Roman"/>
      <family val="1"/>
    </font>
    <font>
      <b/>
      <sz val="12"/>
      <color theme="1"/>
      <name val="Times New Roman"/>
      <family val="1"/>
    </font>
    <font>
      <b/>
      <u/>
      <sz val="12"/>
      <color theme="1"/>
      <name val="Times New Roman"/>
      <family val="1"/>
    </font>
  </fonts>
  <fills count="2">
    <fill>
      <patternFill patternType="none"/>
    </fill>
    <fill>
      <patternFill patternType="gray125"/>
    </fill>
  </fills>
  <borders count="1">
    <border>
      <left/>
      <right/>
      <top/>
      <bottom/>
      <diagonal/>
    </border>
  </borders>
  <cellStyleXfs count="3">
    <xf numFmtId="0" fontId="0" fillId="0" borderId="0"/>
    <xf numFmtId="44" fontId="1" fillId="0" borderId="0" applyFont="0" applyFill="0" applyBorder="0" applyAlignment="0" applyProtection="0"/>
    <xf numFmtId="43" fontId="1" fillId="0" borderId="0" applyFont="0" applyFill="0" applyBorder="0" applyAlignment="0" applyProtection="0"/>
  </cellStyleXfs>
  <cellXfs count="17">
    <xf numFmtId="0" fontId="0" fillId="0" borderId="0" xfId="0"/>
    <xf numFmtId="0" fontId="2" fillId="0" borderId="0" xfId="0" applyFont="1" applyAlignment="1"/>
    <xf numFmtId="0" fontId="2" fillId="0" borderId="0" xfId="0" applyFont="1" applyAlignment="1">
      <alignment wrapText="1"/>
    </xf>
    <xf numFmtId="44" fontId="2" fillId="0" borderId="0" xfId="1" applyFont="1" applyAlignment="1">
      <alignment wrapText="1"/>
    </xf>
    <xf numFmtId="44" fontId="2" fillId="0" borderId="0" xfId="0" applyNumberFormat="1" applyFont="1" applyAlignment="1">
      <alignment wrapText="1"/>
    </xf>
    <xf numFmtId="9" fontId="2" fillId="0" borderId="0" xfId="0" applyNumberFormat="1" applyFont="1" applyAlignment="1">
      <alignment wrapText="1"/>
    </xf>
    <xf numFmtId="0" fontId="3" fillId="0" borderId="0" xfId="0" applyFont="1" applyAlignment="1">
      <alignment wrapText="1"/>
    </xf>
    <xf numFmtId="44" fontId="3" fillId="0" borderId="0" xfId="0" applyNumberFormat="1" applyFont="1" applyAlignment="1">
      <alignment wrapText="1"/>
    </xf>
    <xf numFmtId="0" fontId="4" fillId="0" borderId="0" xfId="0" applyFont="1" applyAlignment="1">
      <alignment wrapText="1"/>
    </xf>
    <xf numFmtId="44" fontId="4" fillId="0" borderId="0" xfId="1" applyFont="1" applyAlignment="1">
      <alignment wrapText="1"/>
    </xf>
    <xf numFmtId="43" fontId="2" fillId="0" borderId="0" xfId="2" applyFont="1" applyAlignment="1">
      <alignment wrapText="1"/>
    </xf>
    <xf numFmtId="9" fontId="2" fillId="0" borderId="0" xfId="0" applyNumberFormat="1" applyFont="1" applyAlignment="1">
      <alignment horizontal="left" wrapText="1"/>
    </xf>
    <xf numFmtId="44" fontId="2" fillId="0" borderId="0" xfId="1" applyFont="1" applyAlignment="1">
      <alignment horizontal="left" wrapText="1"/>
    </xf>
    <xf numFmtId="0" fontId="2" fillId="0" borderId="0" xfId="0" applyFont="1" applyAlignment="1">
      <alignment vertical="top" wrapText="1"/>
    </xf>
    <xf numFmtId="0" fontId="2" fillId="0" borderId="0" xfId="0" applyFont="1" applyAlignment="1">
      <alignment horizontal="left" vertical="top" wrapText="1"/>
    </xf>
    <xf numFmtId="0" fontId="2" fillId="0" borderId="0" xfId="0" applyFont="1" applyAlignment="1">
      <alignment horizontal="left" vertical="top"/>
    </xf>
    <xf numFmtId="0" fontId="2" fillId="0" borderId="0" xfId="0" applyFont="1" applyAlignment="1">
      <alignment vertical="top" wrapText="1"/>
    </xf>
  </cellXfs>
  <cellStyles count="3">
    <cellStyle name="Comma" xfId="2" builtinId="3"/>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10"/>
  <sheetViews>
    <sheetView tabSelected="1" topLeftCell="A96" workbookViewId="0">
      <selection activeCell="A109" sqref="A109:G110"/>
    </sheetView>
  </sheetViews>
  <sheetFormatPr defaultRowHeight="15.75" x14ac:dyDescent="0.25"/>
  <cols>
    <col min="1" max="1" width="26.5703125" style="2" bestFit="1" customWidth="1"/>
    <col min="2" max="2" width="39" style="2" bestFit="1" customWidth="1"/>
    <col min="3" max="22" width="13.7109375" style="2" bestFit="1" customWidth="1"/>
    <col min="23" max="16384" width="9.140625" style="2"/>
  </cols>
  <sheetData>
    <row r="1" spans="1:3" x14ac:dyDescent="0.25">
      <c r="A1" s="1" t="s">
        <v>0</v>
      </c>
    </row>
    <row r="2" spans="1:3" x14ac:dyDescent="0.25">
      <c r="A2" s="1" t="s">
        <v>3</v>
      </c>
    </row>
    <row r="4" spans="1:3" x14ac:dyDescent="0.25">
      <c r="A4" s="2" t="s">
        <v>1</v>
      </c>
      <c r="C4" s="2" t="s">
        <v>19</v>
      </c>
    </row>
    <row r="5" spans="1:3" x14ac:dyDescent="0.25">
      <c r="A5" s="2" t="s">
        <v>2</v>
      </c>
      <c r="B5" s="3">
        <v>15000</v>
      </c>
      <c r="C5" s="4">
        <f>B5*10</f>
        <v>150000</v>
      </c>
    </row>
    <row r="6" spans="1:3" x14ac:dyDescent="0.25">
      <c r="A6" s="2" t="s">
        <v>4</v>
      </c>
      <c r="B6" s="3">
        <v>35000</v>
      </c>
    </row>
    <row r="7" spans="1:3" ht="31.5" x14ac:dyDescent="0.25">
      <c r="A7" s="2" t="s">
        <v>5</v>
      </c>
      <c r="B7" s="3">
        <v>4000</v>
      </c>
      <c r="C7" s="4">
        <f>B7*10*12</f>
        <v>480000</v>
      </c>
    </row>
    <row r="8" spans="1:3" x14ac:dyDescent="0.25">
      <c r="A8" s="2" t="s">
        <v>6</v>
      </c>
      <c r="B8" s="5">
        <v>0.02</v>
      </c>
    </row>
    <row r="9" spans="1:3" x14ac:dyDescent="0.25">
      <c r="A9" s="2" t="s">
        <v>8</v>
      </c>
      <c r="B9" s="5">
        <v>0.5</v>
      </c>
      <c r="C9" s="4">
        <f>B9*C7</f>
        <v>240000</v>
      </c>
    </row>
    <row r="10" spans="1:3" ht="31.5" x14ac:dyDescent="0.25">
      <c r="A10" s="2" t="s">
        <v>7</v>
      </c>
      <c r="B10" s="5">
        <v>0.2</v>
      </c>
      <c r="C10" s="4">
        <f>C7*B10</f>
        <v>96000</v>
      </c>
    </row>
    <row r="11" spans="1:3" ht="31.5" x14ac:dyDescent="0.25">
      <c r="A11" s="2" t="s">
        <v>9</v>
      </c>
      <c r="B11" s="3">
        <v>200</v>
      </c>
      <c r="C11" s="4">
        <f>B11*10*4</f>
        <v>8000</v>
      </c>
    </row>
    <row r="12" spans="1:3" x14ac:dyDescent="0.25">
      <c r="A12" s="2" t="s">
        <v>10</v>
      </c>
      <c r="B12" s="5">
        <v>0.39</v>
      </c>
    </row>
    <row r="13" spans="1:3" x14ac:dyDescent="0.25">
      <c r="A13" s="2" t="s">
        <v>11</v>
      </c>
      <c r="B13" s="2" t="s">
        <v>12</v>
      </c>
    </row>
    <row r="14" spans="1:3" ht="16.5" customHeight="1" x14ac:dyDescent="0.25">
      <c r="A14" s="1" t="s">
        <v>13</v>
      </c>
      <c r="B14" s="1" t="s">
        <v>14</v>
      </c>
    </row>
    <row r="15" spans="1:3" x14ac:dyDescent="0.25">
      <c r="A15" s="2" t="s">
        <v>15</v>
      </c>
      <c r="B15" s="5">
        <v>0.18</v>
      </c>
    </row>
    <row r="18" spans="1:22" x14ac:dyDescent="0.25">
      <c r="A18" s="2" t="s">
        <v>16</v>
      </c>
    </row>
    <row r="19" spans="1:22" x14ac:dyDescent="0.25">
      <c r="B19" s="2" t="s">
        <v>17</v>
      </c>
      <c r="C19" s="2">
        <v>1</v>
      </c>
      <c r="D19" s="2">
        <v>2</v>
      </c>
      <c r="E19" s="2">
        <v>3</v>
      </c>
      <c r="F19" s="2">
        <v>4</v>
      </c>
      <c r="G19" s="2">
        <v>5</v>
      </c>
      <c r="H19" s="2">
        <v>6</v>
      </c>
      <c r="I19" s="2">
        <v>7</v>
      </c>
      <c r="J19" s="2">
        <v>8</v>
      </c>
      <c r="K19" s="2">
        <v>9</v>
      </c>
      <c r="L19" s="2">
        <v>10</v>
      </c>
      <c r="M19" s="2">
        <v>11</v>
      </c>
      <c r="N19" s="2">
        <v>12</v>
      </c>
      <c r="O19" s="2">
        <v>13</v>
      </c>
      <c r="P19" s="2">
        <v>14</v>
      </c>
      <c r="Q19" s="2">
        <v>15</v>
      </c>
      <c r="R19" s="2">
        <v>16</v>
      </c>
      <c r="S19" s="2">
        <v>17</v>
      </c>
      <c r="T19" s="2">
        <v>18</v>
      </c>
      <c r="U19" s="2">
        <v>19</v>
      </c>
      <c r="V19" s="2">
        <v>20</v>
      </c>
    </row>
    <row r="21" spans="1:22" s="6" customFormat="1" x14ac:dyDescent="0.25">
      <c r="A21" s="6" t="s">
        <v>18</v>
      </c>
      <c r="C21" s="7">
        <f>C7</f>
        <v>480000</v>
      </c>
      <c r="D21" s="7">
        <f>1.02*C21</f>
        <v>489600</v>
      </c>
      <c r="E21" s="7">
        <f>1.02*D21</f>
        <v>499392</v>
      </c>
      <c r="F21" s="7">
        <f>1.02*E21</f>
        <v>509379.84000000003</v>
      </c>
      <c r="G21" s="7">
        <f t="shared" ref="G21:V21" si="0">1.02*F21</f>
        <v>519567.43680000002</v>
      </c>
      <c r="H21" s="7">
        <f t="shared" si="0"/>
        <v>529958.78553600004</v>
      </c>
      <c r="I21" s="7">
        <f t="shared" si="0"/>
        <v>540557.96124672005</v>
      </c>
      <c r="J21" s="7">
        <f t="shared" si="0"/>
        <v>551369.12047165446</v>
      </c>
      <c r="K21" s="7">
        <f t="shared" si="0"/>
        <v>562396.5028810876</v>
      </c>
      <c r="L21" s="7">
        <f t="shared" si="0"/>
        <v>573644.43293870939</v>
      </c>
      <c r="M21" s="7">
        <f t="shared" si="0"/>
        <v>585117.32159748359</v>
      </c>
      <c r="N21" s="7">
        <f t="shared" si="0"/>
        <v>596819.66802943323</v>
      </c>
      <c r="O21" s="7">
        <f t="shared" si="0"/>
        <v>608756.06139002193</v>
      </c>
      <c r="P21" s="7">
        <f t="shared" si="0"/>
        <v>620931.18261782243</v>
      </c>
      <c r="Q21" s="7">
        <f t="shared" si="0"/>
        <v>633349.80627017887</v>
      </c>
      <c r="R21" s="7">
        <f t="shared" si="0"/>
        <v>646016.80239558243</v>
      </c>
      <c r="S21" s="7">
        <f t="shared" si="0"/>
        <v>658937.1384434941</v>
      </c>
      <c r="T21" s="7">
        <f t="shared" si="0"/>
        <v>672115.88121236395</v>
      </c>
      <c r="U21" s="7">
        <f t="shared" si="0"/>
        <v>685558.19883661123</v>
      </c>
      <c r="V21" s="7">
        <f t="shared" si="0"/>
        <v>699269.36281334353</v>
      </c>
    </row>
    <row r="22" spans="1:22" x14ac:dyDescent="0.25">
      <c r="C22" s="4"/>
      <c r="D22" s="4"/>
      <c r="E22" s="4"/>
      <c r="F22" s="4"/>
      <c r="G22" s="4"/>
      <c r="H22" s="4"/>
      <c r="I22" s="4"/>
      <c r="J22" s="4"/>
      <c r="K22" s="4"/>
      <c r="L22" s="4"/>
      <c r="M22" s="4"/>
      <c r="N22" s="4"/>
      <c r="O22" s="4"/>
      <c r="P22" s="4"/>
      <c r="Q22" s="4"/>
      <c r="R22" s="4"/>
      <c r="S22" s="4"/>
      <c r="T22" s="4"/>
      <c r="U22" s="4"/>
      <c r="V22" s="4"/>
    </row>
    <row r="23" spans="1:22" x14ac:dyDescent="0.25">
      <c r="A23" s="2" t="s">
        <v>20</v>
      </c>
      <c r="C23" s="4">
        <f>50%*C21</f>
        <v>240000</v>
      </c>
      <c r="D23" s="4">
        <f t="shared" ref="D23:E23" si="1">50%*D21</f>
        <v>244800</v>
      </c>
      <c r="E23" s="4">
        <f t="shared" si="1"/>
        <v>249696</v>
      </c>
      <c r="F23" s="4">
        <f t="shared" ref="F23" si="2">50%*F21</f>
        <v>254689.92000000001</v>
      </c>
      <c r="G23" s="4">
        <f t="shared" ref="G23" si="3">50%*G21</f>
        <v>259783.71840000001</v>
      </c>
      <c r="H23" s="4">
        <f t="shared" ref="H23" si="4">50%*H21</f>
        <v>264979.39276800002</v>
      </c>
      <c r="I23" s="4">
        <f t="shared" ref="I23" si="5">50%*I21</f>
        <v>270278.98062336002</v>
      </c>
      <c r="J23" s="4">
        <f t="shared" ref="J23" si="6">50%*J21</f>
        <v>275684.56023582723</v>
      </c>
      <c r="K23" s="4">
        <f t="shared" ref="K23" si="7">50%*K21</f>
        <v>281198.2514405438</v>
      </c>
      <c r="L23" s="4">
        <f t="shared" ref="L23" si="8">50%*L21</f>
        <v>286822.21646935469</v>
      </c>
      <c r="M23" s="4">
        <f t="shared" ref="M23" si="9">50%*M21</f>
        <v>292558.6607987418</v>
      </c>
      <c r="N23" s="4">
        <f t="shared" ref="N23" si="10">50%*N21</f>
        <v>298409.83401471662</v>
      </c>
      <c r="O23" s="4">
        <f t="shared" ref="O23" si="11">50%*O21</f>
        <v>304378.03069501097</v>
      </c>
      <c r="P23" s="4">
        <f t="shared" ref="P23" si="12">50%*P21</f>
        <v>310465.59130891121</v>
      </c>
      <c r="Q23" s="4">
        <f t="shared" ref="Q23" si="13">50%*Q21</f>
        <v>316674.90313508944</v>
      </c>
      <c r="R23" s="4">
        <f t="shared" ref="R23" si="14">50%*R21</f>
        <v>323008.40119779122</v>
      </c>
      <c r="S23" s="4">
        <f t="shared" ref="S23" si="15">50%*S21</f>
        <v>329468.56922174705</v>
      </c>
      <c r="T23" s="4">
        <f t="shared" ref="T23" si="16">50%*T21</f>
        <v>336057.94060618198</v>
      </c>
      <c r="U23" s="4">
        <f t="shared" ref="U23" si="17">50%*U21</f>
        <v>342779.09941830562</v>
      </c>
      <c r="V23" s="4">
        <f t="shared" ref="V23" si="18">50%*V21</f>
        <v>349634.68140667176</v>
      </c>
    </row>
    <row r="24" spans="1:22" x14ac:dyDescent="0.25">
      <c r="A24" s="2" t="s">
        <v>21</v>
      </c>
      <c r="C24" s="4">
        <f>20%*C21</f>
        <v>96000</v>
      </c>
      <c r="D24" s="4">
        <f t="shared" ref="D24:V24" si="19">20%*D21</f>
        <v>97920</v>
      </c>
      <c r="E24" s="4">
        <f t="shared" si="19"/>
        <v>99878.400000000009</v>
      </c>
      <c r="F24" s="4">
        <f t="shared" si="19"/>
        <v>101875.96800000001</v>
      </c>
      <c r="G24" s="4">
        <f t="shared" si="19"/>
        <v>103913.48736000001</v>
      </c>
      <c r="H24" s="4">
        <f t="shared" si="19"/>
        <v>105991.75710720001</v>
      </c>
      <c r="I24" s="4">
        <f t="shared" si="19"/>
        <v>108111.59224934402</v>
      </c>
      <c r="J24" s="4">
        <f t="shared" si="19"/>
        <v>110273.82409433089</v>
      </c>
      <c r="K24" s="4">
        <f t="shared" si="19"/>
        <v>112479.30057621753</v>
      </c>
      <c r="L24" s="4">
        <f t="shared" si="19"/>
        <v>114728.88658774189</v>
      </c>
      <c r="M24" s="4">
        <f t="shared" si="19"/>
        <v>117023.46431949672</v>
      </c>
      <c r="N24" s="4">
        <f t="shared" si="19"/>
        <v>119363.93360588665</v>
      </c>
      <c r="O24" s="4">
        <f t="shared" si="19"/>
        <v>121751.21227800439</v>
      </c>
      <c r="P24" s="4">
        <f t="shared" si="19"/>
        <v>124186.2365235645</v>
      </c>
      <c r="Q24" s="4">
        <f t="shared" si="19"/>
        <v>126669.96125403578</v>
      </c>
      <c r="R24" s="4">
        <f t="shared" si="19"/>
        <v>129203.3604791165</v>
      </c>
      <c r="S24" s="4">
        <f t="shared" si="19"/>
        <v>131787.42768869884</v>
      </c>
      <c r="T24" s="4">
        <f t="shared" si="19"/>
        <v>134423.17624247281</v>
      </c>
      <c r="U24" s="4">
        <f t="shared" si="19"/>
        <v>137111.63976732225</v>
      </c>
      <c r="V24" s="4">
        <f t="shared" si="19"/>
        <v>139853.87256266872</v>
      </c>
    </row>
    <row r="25" spans="1:22" x14ac:dyDescent="0.25">
      <c r="A25" s="2" t="s">
        <v>22</v>
      </c>
      <c r="C25" s="3">
        <v>8000</v>
      </c>
    </row>
    <row r="26" spans="1:22" s="8" customFormat="1" x14ac:dyDescent="0.25">
      <c r="A26" s="8" t="s">
        <v>24</v>
      </c>
      <c r="C26" s="9">
        <f>SUM(C23:C25)</f>
        <v>344000</v>
      </c>
      <c r="D26" s="9">
        <f t="shared" ref="D26:V26" si="20">SUM(D23:D25)</f>
        <v>342720</v>
      </c>
      <c r="E26" s="9">
        <f t="shared" si="20"/>
        <v>349574.40000000002</v>
      </c>
      <c r="F26" s="9">
        <f t="shared" si="20"/>
        <v>356565.88800000004</v>
      </c>
      <c r="G26" s="9">
        <f t="shared" si="20"/>
        <v>363697.20576000004</v>
      </c>
      <c r="H26" s="9">
        <f t="shared" si="20"/>
        <v>370971.1498752</v>
      </c>
      <c r="I26" s="9">
        <f t="shared" si="20"/>
        <v>378390.57287270401</v>
      </c>
      <c r="J26" s="9">
        <f t="shared" si="20"/>
        <v>385958.38433015812</v>
      </c>
      <c r="K26" s="9">
        <f t="shared" si="20"/>
        <v>393677.55201676133</v>
      </c>
      <c r="L26" s="9">
        <f t="shared" si="20"/>
        <v>401551.1030570966</v>
      </c>
      <c r="M26" s="9">
        <f t="shared" si="20"/>
        <v>409582.1251182385</v>
      </c>
      <c r="N26" s="9">
        <f t="shared" si="20"/>
        <v>417773.76762060326</v>
      </c>
      <c r="O26" s="9">
        <f t="shared" si="20"/>
        <v>426129.24297301535</v>
      </c>
      <c r="P26" s="9">
        <f t="shared" si="20"/>
        <v>434651.82783247571</v>
      </c>
      <c r="Q26" s="9">
        <f t="shared" si="20"/>
        <v>443344.8643891252</v>
      </c>
      <c r="R26" s="9">
        <f t="shared" si="20"/>
        <v>452211.76167690771</v>
      </c>
      <c r="S26" s="9">
        <f t="shared" si="20"/>
        <v>461255.99691044586</v>
      </c>
      <c r="T26" s="9">
        <f t="shared" si="20"/>
        <v>470481.11684865481</v>
      </c>
      <c r="U26" s="9">
        <f t="shared" si="20"/>
        <v>479890.7391856279</v>
      </c>
      <c r="V26" s="9">
        <f t="shared" si="20"/>
        <v>489488.55396934052</v>
      </c>
    </row>
    <row r="27" spans="1:22" x14ac:dyDescent="0.25">
      <c r="C27" s="10"/>
    </row>
    <row r="28" spans="1:22" x14ac:dyDescent="0.25">
      <c r="A28" s="2" t="s">
        <v>23</v>
      </c>
      <c r="C28" s="7">
        <f>C21-C26</f>
        <v>136000</v>
      </c>
      <c r="D28" s="7">
        <f t="shared" ref="D28:V28" si="21">D21-D26</f>
        <v>146880</v>
      </c>
      <c r="E28" s="7">
        <f t="shared" si="21"/>
        <v>149817.59999999998</v>
      </c>
      <c r="F28" s="7">
        <f t="shared" si="21"/>
        <v>152813.95199999999</v>
      </c>
      <c r="G28" s="7">
        <f t="shared" si="21"/>
        <v>155870.23103999998</v>
      </c>
      <c r="H28" s="7">
        <f t="shared" si="21"/>
        <v>158987.63566080004</v>
      </c>
      <c r="I28" s="7">
        <f t="shared" si="21"/>
        <v>162167.38837401604</v>
      </c>
      <c r="J28" s="7">
        <f t="shared" si="21"/>
        <v>165410.73614149634</v>
      </c>
      <c r="K28" s="7">
        <f t="shared" si="21"/>
        <v>168718.95086432627</v>
      </c>
      <c r="L28" s="7">
        <f t="shared" si="21"/>
        <v>172093.32988161279</v>
      </c>
      <c r="M28" s="7">
        <f t="shared" si="21"/>
        <v>175535.19647924509</v>
      </c>
      <c r="N28" s="7">
        <f t="shared" si="21"/>
        <v>179045.90040882997</v>
      </c>
      <c r="O28" s="7">
        <f t="shared" si="21"/>
        <v>182626.81841700658</v>
      </c>
      <c r="P28" s="7">
        <f t="shared" si="21"/>
        <v>186279.35478534672</v>
      </c>
      <c r="Q28" s="7">
        <f t="shared" si="21"/>
        <v>190004.94188105367</v>
      </c>
      <c r="R28" s="7">
        <f t="shared" si="21"/>
        <v>193805.04071867472</v>
      </c>
      <c r="S28" s="7">
        <f t="shared" si="21"/>
        <v>197681.14153304824</v>
      </c>
      <c r="T28" s="7">
        <f t="shared" si="21"/>
        <v>201634.76436370914</v>
      </c>
      <c r="U28" s="7">
        <f t="shared" si="21"/>
        <v>205667.45965098334</v>
      </c>
      <c r="V28" s="7">
        <f t="shared" si="21"/>
        <v>209780.80884400301</v>
      </c>
    </row>
    <row r="31" spans="1:22" x14ac:dyDescent="0.25">
      <c r="A31" s="6" t="s">
        <v>25</v>
      </c>
      <c r="B31" s="2" t="s">
        <v>26</v>
      </c>
    </row>
    <row r="32" spans="1:22" x14ac:dyDescent="0.25">
      <c r="A32" s="6" t="s">
        <v>33</v>
      </c>
      <c r="B32" s="12">
        <f>150000</f>
        <v>150000</v>
      </c>
      <c r="C32" s="1" t="s">
        <v>35</v>
      </c>
    </row>
    <row r="33" spans="1:22" x14ac:dyDescent="0.25">
      <c r="A33" s="6" t="s">
        <v>34</v>
      </c>
      <c r="B33" s="3">
        <v>35000</v>
      </c>
    </row>
    <row r="34" spans="1:22" ht="47.25" x14ac:dyDescent="0.25">
      <c r="A34" s="6" t="s">
        <v>38</v>
      </c>
      <c r="B34" s="4">
        <f>B32-B33</f>
        <v>115000</v>
      </c>
    </row>
    <row r="35" spans="1:22" x14ac:dyDescent="0.25">
      <c r="A35" s="6" t="s">
        <v>31</v>
      </c>
      <c r="B35" s="4">
        <f>3%*B37</f>
        <v>4480.5194805194806</v>
      </c>
    </row>
    <row r="36" spans="1:22" x14ac:dyDescent="0.25">
      <c r="A36" s="6" t="s">
        <v>37</v>
      </c>
      <c r="B36" s="4">
        <f>20%*B37</f>
        <v>29870.129870129873</v>
      </c>
      <c r="C36" s="4"/>
    </row>
    <row r="37" spans="1:22" x14ac:dyDescent="0.25">
      <c r="A37" s="6" t="s">
        <v>39</v>
      </c>
      <c r="B37" s="4">
        <f>100/77*B34</f>
        <v>149350.64935064936</v>
      </c>
      <c r="C37" s="2" t="s">
        <v>44</v>
      </c>
      <c r="D37" s="4">
        <f>B37-B36</f>
        <v>119480.51948051949</v>
      </c>
    </row>
    <row r="38" spans="1:22" x14ac:dyDescent="0.25">
      <c r="A38" s="2" t="s">
        <v>28</v>
      </c>
      <c r="B38" s="2" t="s">
        <v>27</v>
      </c>
    </row>
    <row r="39" spans="1:22" x14ac:dyDescent="0.25">
      <c r="A39" s="2" t="s">
        <v>29</v>
      </c>
      <c r="B39" s="2" t="s">
        <v>12</v>
      </c>
    </row>
    <row r="40" spans="1:22" x14ac:dyDescent="0.25">
      <c r="A40" s="2" t="s">
        <v>30</v>
      </c>
      <c r="B40" s="11">
        <v>0.2</v>
      </c>
    </row>
    <row r="41" spans="1:22" x14ac:dyDescent="0.25">
      <c r="A41" s="2" t="s">
        <v>31</v>
      </c>
      <c r="B41" s="11">
        <v>0.03</v>
      </c>
    </row>
    <row r="42" spans="1:22" x14ac:dyDescent="0.25">
      <c r="C42" s="2" t="s">
        <v>32</v>
      </c>
    </row>
    <row r="43" spans="1:22" x14ac:dyDescent="0.25">
      <c r="B43" s="2" t="s">
        <v>17</v>
      </c>
      <c r="C43" s="2">
        <v>1</v>
      </c>
      <c r="D43" s="2">
        <v>2</v>
      </c>
      <c r="E43" s="2">
        <v>3</v>
      </c>
      <c r="F43" s="2">
        <v>4</v>
      </c>
      <c r="G43" s="2">
        <v>5</v>
      </c>
      <c r="H43" s="2">
        <v>6</v>
      </c>
      <c r="I43" s="2">
        <v>7</v>
      </c>
      <c r="J43" s="2">
        <v>8</v>
      </c>
      <c r="K43" s="2">
        <v>9</v>
      </c>
      <c r="L43" s="2">
        <v>10</v>
      </c>
      <c r="M43" s="2">
        <v>11</v>
      </c>
      <c r="N43" s="2">
        <v>12</v>
      </c>
      <c r="O43" s="2">
        <v>13</v>
      </c>
      <c r="P43" s="2">
        <v>14</v>
      </c>
      <c r="Q43" s="2">
        <v>15</v>
      </c>
      <c r="R43" s="2">
        <v>16</v>
      </c>
      <c r="S43" s="2">
        <v>17</v>
      </c>
      <c r="T43" s="2">
        <v>18</v>
      </c>
      <c r="U43" s="2">
        <v>19</v>
      </c>
      <c r="V43" s="2">
        <v>20</v>
      </c>
    </row>
    <row r="44" spans="1:22" x14ac:dyDescent="0.25">
      <c r="A44" s="2" t="s">
        <v>36</v>
      </c>
      <c r="C44" s="4">
        <f>6%*(B37-B36)</f>
        <v>7168.8311688311696</v>
      </c>
      <c r="D44" s="4">
        <v>7667.5324675324673</v>
      </c>
      <c r="E44" s="4">
        <v>7667.5324675324673</v>
      </c>
      <c r="F44" s="4">
        <v>7667.5324675324673</v>
      </c>
      <c r="G44" s="4">
        <v>7667.5324675324673</v>
      </c>
      <c r="H44" s="4">
        <v>7667.5324675324673</v>
      </c>
      <c r="I44" s="4">
        <v>7667.5324675324673</v>
      </c>
      <c r="J44" s="4">
        <v>7667.5324675324673</v>
      </c>
      <c r="K44" s="4">
        <v>7667.5324675324673</v>
      </c>
      <c r="L44" s="4">
        <v>7667.5324675324673</v>
      </c>
      <c r="M44" s="4">
        <v>7667.5324675324673</v>
      </c>
      <c r="N44" s="4">
        <v>7667.5324675324673</v>
      </c>
      <c r="O44" s="4">
        <v>7667.5324675324673</v>
      </c>
      <c r="P44" s="4">
        <v>7667.5324675324673</v>
      </c>
      <c r="Q44" s="4">
        <v>7667.5324675324673</v>
      </c>
      <c r="R44" s="4">
        <v>7667.5324675324673</v>
      </c>
      <c r="S44" s="4">
        <v>7667.5324675324673</v>
      </c>
      <c r="T44" s="4">
        <v>7667.5324675324673</v>
      </c>
      <c r="U44" s="4">
        <v>7667.5324675324673</v>
      </c>
      <c r="V44" s="4">
        <v>7667.5324675324673</v>
      </c>
    </row>
    <row r="45" spans="1:22" x14ac:dyDescent="0.25">
      <c r="A45" s="2" t="s">
        <v>40</v>
      </c>
      <c r="C45" s="3">
        <f>150000/20</f>
        <v>7500</v>
      </c>
      <c r="D45" s="3">
        <v>7500</v>
      </c>
      <c r="E45" s="3">
        <v>7500</v>
      </c>
      <c r="F45" s="3">
        <v>7500</v>
      </c>
      <c r="G45" s="3">
        <v>7500</v>
      </c>
      <c r="H45" s="3">
        <v>7500</v>
      </c>
      <c r="I45" s="3">
        <v>7500</v>
      </c>
      <c r="J45" s="3">
        <v>7500</v>
      </c>
      <c r="K45" s="3">
        <v>7500</v>
      </c>
      <c r="L45" s="3">
        <v>7500</v>
      </c>
      <c r="M45" s="3">
        <v>7500</v>
      </c>
      <c r="N45" s="3">
        <v>7500</v>
      </c>
      <c r="O45" s="3">
        <v>7500</v>
      </c>
      <c r="P45" s="3">
        <v>7500</v>
      </c>
      <c r="Q45" s="3">
        <v>7500</v>
      </c>
      <c r="R45" s="3">
        <v>7500</v>
      </c>
      <c r="S45" s="3">
        <v>7500</v>
      </c>
      <c r="T45" s="3">
        <v>7500</v>
      </c>
      <c r="U45" s="3">
        <v>7500</v>
      </c>
      <c r="V45" s="3">
        <v>7500</v>
      </c>
    </row>
    <row r="46" spans="1:22" x14ac:dyDescent="0.25">
      <c r="A46" s="2" t="s">
        <v>41</v>
      </c>
      <c r="C46" s="4">
        <f>C28-C44-C45</f>
        <v>121331.16883116883</v>
      </c>
      <c r="D46" s="4">
        <f>D28-D44-D45</f>
        <v>131712.46753246753</v>
      </c>
      <c r="E46" s="4">
        <f>E28-E44-E45</f>
        <v>134650.06753246751</v>
      </c>
      <c r="F46" s="4">
        <f>F28-F44-F45</f>
        <v>137646.41953246752</v>
      </c>
      <c r="G46" s="4">
        <f>G28-G44-G45</f>
        <v>140702.69857246752</v>
      </c>
      <c r="H46" s="4">
        <f t="shared" ref="H46" si="22">H28-H44-H45</f>
        <v>143820.10319326757</v>
      </c>
      <c r="I46" s="4">
        <f t="shared" ref="I46" si="23">I28-I44-I45</f>
        <v>146999.85590648357</v>
      </c>
      <c r="J46" s="4">
        <f t="shared" ref="J46" si="24">J28-J44-J45</f>
        <v>150243.20367396387</v>
      </c>
      <c r="K46" s="4">
        <f t="shared" ref="K46" si="25">K28-K44-K45</f>
        <v>153551.4183967938</v>
      </c>
      <c r="L46" s="4">
        <f t="shared" ref="L46" si="26">L28-L44-L45</f>
        <v>156925.79741408033</v>
      </c>
      <c r="M46" s="4">
        <f t="shared" ref="M46" si="27">M28-M44-M45</f>
        <v>160367.66401171262</v>
      </c>
      <c r="N46" s="4">
        <f t="shared" ref="N46" si="28">N28-N44-N45</f>
        <v>163878.3679412975</v>
      </c>
      <c r="O46" s="4">
        <f t="shared" ref="O46" si="29">O28-O44-O45</f>
        <v>167459.28594947411</v>
      </c>
      <c r="P46" s="4">
        <f t="shared" ref="P46" si="30">P28-P44-P45</f>
        <v>171111.82231781425</v>
      </c>
      <c r="Q46" s="4">
        <f t="shared" ref="Q46" si="31">Q28-Q44-Q45</f>
        <v>174837.40941352121</v>
      </c>
      <c r="R46" s="4">
        <f t="shared" ref="R46" si="32">R28-R44-R45</f>
        <v>178637.50825114225</v>
      </c>
      <c r="S46" s="4">
        <f t="shared" ref="S46" si="33">S28-S44-S45</f>
        <v>182513.60906551578</v>
      </c>
      <c r="T46" s="4">
        <f t="shared" ref="T46" si="34">T28-T44-T45</f>
        <v>186467.23189617667</v>
      </c>
      <c r="U46" s="4">
        <f t="shared" ref="U46" si="35">U28-U44-U45</f>
        <v>190499.92718345087</v>
      </c>
      <c r="V46" s="4">
        <f>V28-V44-V45</f>
        <v>194613.27637647055</v>
      </c>
    </row>
    <row r="47" spans="1:22" x14ac:dyDescent="0.25">
      <c r="A47" s="2" t="s">
        <v>42</v>
      </c>
      <c r="C47" s="4">
        <f>C46*39%</f>
        <v>47319.155844155845</v>
      </c>
      <c r="D47" s="4">
        <f>D46*39%</f>
        <v>51367.862337662336</v>
      </c>
      <c r="E47" s="4">
        <f t="shared" ref="E47:V47" si="36">E46*39%</f>
        <v>52513.526337662333</v>
      </c>
      <c r="F47" s="4">
        <f t="shared" si="36"/>
        <v>53682.103617662338</v>
      </c>
      <c r="G47" s="4">
        <f t="shared" si="36"/>
        <v>54874.052443262335</v>
      </c>
      <c r="H47" s="4">
        <f t="shared" si="36"/>
        <v>56089.840245374355</v>
      </c>
      <c r="I47" s="4">
        <f t="shared" si="36"/>
        <v>57329.943803528593</v>
      </c>
      <c r="J47" s="4">
        <f t="shared" si="36"/>
        <v>58594.849432845913</v>
      </c>
      <c r="K47" s="4">
        <f t="shared" si="36"/>
        <v>59885.053174749584</v>
      </c>
      <c r="L47" s="4">
        <f t="shared" si="36"/>
        <v>61201.060991491329</v>
      </c>
      <c r="M47" s="4">
        <f t="shared" si="36"/>
        <v>62543.388964567923</v>
      </c>
      <c r="N47" s="4">
        <f t="shared" si="36"/>
        <v>63912.563497106028</v>
      </c>
      <c r="O47" s="4">
        <f t="shared" si="36"/>
        <v>65309.12152029491</v>
      </c>
      <c r="P47" s="4">
        <f t="shared" si="36"/>
        <v>66733.610703947561</v>
      </c>
      <c r="Q47" s="4">
        <f t="shared" si="36"/>
        <v>68186.589671273279</v>
      </c>
      <c r="R47" s="4">
        <f t="shared" si="36"/>
        <v>69668.628217945487</v>
      </c>
      <c r="S47" s="4">
        <f t="shared" si="36"/>
        <v>71180.307535551154</v>
      </c>
      <c r="T47" s="4">
        <f t="shared" si="36"/>
        <v>72722.220439508907</v>
      </c>
      <c r="U47" s="4">
        <f t="shared" si="36"/>
        <v>74294.97160154584</v>
      </c>
      <c r="V47" s="4">
        <f t="shared" si="36"/>
        <v>75899.177786823522</v>
      </c>
    </row>
    <row r="49" spans="1:22" x14ac:dyDescent="0.25">
      <c r="A49" s="2" t="s">
        <v>43</v>
      </c>
      <c r="C49" s="4">
        <f>C46-C47</f>
        <v>74012.012987012989</v>
      </c>
      <c r="D49" s="4">
        <f t="shared" ref="D49:V49" si="37">D46-D47</f>
        <v>80344.60519480519</v>
      </c>
      <c r="E49" s="4">
        <f t="shared" si="37"/>
        <v>82136.541194805177</v>
      </c>
      <c r="F49" s="4">
        <f t="shared" si="37"/>
        <v>83964.315914805193</v>
      </c>
      <c r="G49" s="4">
        <f t="shared" si="37"/>
        <v>85828.646129205183</v>
      </c>
      <c r="H49" s="4">
        <f t="shared" si="37"/>
        <v>87730.262947893207</v>
      </c>
      <c r="I49" s="4">
        <f t="shared" si="37"/>
        <v>89669.912102954986</v>
      </c>
      <c r="J49" s="4">
        <f t="shared" si="37"/>
        <v>91648.354241117951</v>
      </c>
      <c r="K49" s="4">
        <f t="shared" si="37"/>
        <v>93666.365222044216</v>
      </c>
      <c r="L49" s="4">
        <f t="shared" si="37"/>
        <v>95724.736422588991</v>
      </c>
      <c r="M49" s="4">
        <f t="shared" si="37"/>
        <v>97824.275047144707</v>
      </c>
      <c r="N49" s="4">
        <f t="shared" si="37"/>
        <v>99965.804444191483</v>
      </c>
      <c r="O49" s="4">
        <f t="shared" si="37"/>
        <v>102150.1644291792</v>
      </c>
      <c r="P49" s="4">
        <f t="shared" si="37"/>
        <v>104378.21161386669</v>
      </c>
      <c r="Q49" s="4">
        <f t="shared" si="37"/>
        <v>106650.81974224793</v>
      </c>
      <c r="R49" s="4">
        <f t="shared" si="37"/>
        <v>108968.88003319676</v>
      </c>
      <c r="S49" s="4">
        <f t="shared" si="37"/>
        <v>111333.30152996462</v>
      </c>
      <c r="T49" s="4">
        <f t="shared" si="37"/>
        <v>113745.01145666777</v>
      </c>
      <c r="U49" s="4">
        <f t="shared" si="37"/>
        <v>116204.95558190503</v>
      </c>
      <c r="V49" s="4">
        <f t="shared" si="37"/>
        <v>118714.09858964702</v>
      </c>
    </row>
    <row r="50" spans="1:22" x14ac:dyDescent="0.25">
      <c r="A50" s="2" t="s">
        <v>44</v>
      </c>
      <c r="C50" s="4">
        <f>$D37/20</f>
        <v>5974.0259740259744</v>
      </c>
      <c r="D50" s="4">
        <f t="shared" ref="D50:V50" si="38">$D37/20</f>
        <v>5974.0259740259744</v>
      </c>
      <c r="E50" s="4">
        <f t="shared" si="38"/>
        <v>5974.0259740259744</v>
      </c>
      <c r="F50" s="4">
        <f t="shared" si="38"/>
        <v>5974.0259740259744</v>
      </c>
      <c r="G50" s="4">
        <f t="shared" si="38"/>
        <v>5974.0259740259744</v>
      </c>
      <c r="H50" s="4">
        <f t="shared" si="38"/>
        <v>5974.0259740259744</v>
      </c>
      <c r="I50" s="4">
        <f t="shared" si="38"/>
        <v>5974.0259740259744</v>
      </c>
      <c r="J50" s="4">
        <f t="shared" si="38"/>
        <v>5974.0259740259744</v>
      </c>
      <c r="K50" s="4">
        <f t="shared" si="38"/>
        <v>5974.0259740259744</v>
      </c>
      <c r="L50" s="4">
        <f t="shared" si="38"/>
        <v>5974.0259740259744</v>
      </c>
      <c r="M50" s="4">
        <f t="shared" si="38"/>
        <v>5974.0259740259744</v>
      </c>
      <c r="N50" s="4">
        <f t="shared" si="38"/>
        <v>5974.0259740259744</v>
      </c>
      <c r="O50" s="4">
        <f t="shared" si="38"/>
        <v>5974.0259740259744</v>
      </c>
      <c r="P50" s="4">
        <f t="shared" si="38"/>
        <v>5974.0259740259744</v>
      </c>
      <c r="Q50" s="4">
        <f t="shared" si="38"/>
        <v>5974.0259740259744</v>
      </c>
      <c r="R50" s="4">
        <f t="shared" si="38"/>
        <v>5974.0259740259744</v>
      </c>
      <c r="S50" s="4">
        <f t="shared" si="38"/>
        <v>5974.0259740259744</v>
      </c>
      <c r="T50" s="4">
        <f t="shared" si="38"/>
        <v>5974.0259740259744</v>
      </c>
      <c r="U50" s="4">
        <f t="shared" si="38"/>
        <v>5974.0259740259744</v>
      </c>
      <c r="V50" s="4">
        <f t="shared" si="38"/>
        <v>5974.0259740259744</v>
      </c>
    </row>
    <row r="52" spans="1:22" x14ac:dyDescent="0.25">
      <c r="A52" s="2" t="s">
        <v>45</v>
      </c>
      <c r="C52" s="4">
        <f>C49-C50</f>
        <v>68037.987012987011</v>
      </c>
      <c r="D52" s="4">
        <f t="shared" ref="D52:V52" si="39">D49-D50</f>
        <v>74370.579220779211</v>
      </c>
      <c r="E52" s="4">
        <f t="shared" si="39"/>
        <v>76162.515220779198</v>
      </c>
      <c r="F52" s="4">
        <f t="shared" si="39"/>
        <v>77990.289940779214</v>
      </c>
      <c r="G52" s="4">
        <f t="shared" si="39"/>
        <v>79854.620155179204</v>
      </c>
      <c r="H52" s="4">
        <f t="shared" si="39"/>
        <v>81756.236973867228</v>
      </c>
      <c r="I52" s="4">
        <f t="shared" si="39"/>
        <v>83695.886128929007</v>
      </c>
      <c r="J52" s="4">
        <f t="shared" si="39"/>
        <v>85674.328267091973</v>
      </c>
      <c r="K52" s="4">
        <f t="shared" si="39"/>
        <v>87692.339248018237</v>
      </c>
      <c r="L52" s="4">
        <f t="shared" si="39"/>
        <v>89750.710448563012</v>
      </c>
      <c r="M52" s="4">
        <f t="shared" si="39"/>
        <v>91850.249073118728</v>
      </c>
      <c r="N52" s="4">
        <f t="shared" si="39"/>
        <v>93991.778470165504</v>
      </c>
      <c r="O52" s="4">
        <f t="shared" si="39"/>
        <v>96176.138455153225</v>
      </c>
      <c r="P52" s="4">
        <f t="shared" si="39"/>
        <v>98404.185639840711</v>
      </c>
      <c r="Q52" s="4">
        <f t="shared" si="39"/>
        <v>100676.79376822195</v>
      </c>
      <c r="R52" s="4">
        <f t="shared" si="39"/>
        <v>102994.85405917079</v>
      </c>
      <c r="S52" s="4">
        <f t="shared" si="39"/>
        <v>105359.27555593864</v>
      </c>
      <c r="T52" s="4">
        <f t="shared" si="39"/>
        <v>107770.98548264179</v>
      </c>
      <c r="U52" s="4">
        <f t="shared" si="39"/>
        <v>110230.92960787905</v>
      </c>
      <c r="V52" s="4">
        <f t="shared" si="39"/>
        <v>112740.07261562104</v>
      </c>
    </row>
    <row r="53" spans="1:22" x14ac:dyDescent="0.25">
      <c r="A53" s="2" t="s">
        <v>64</v>
      </c>
      <c r="C53" s="4"/>
      <c r="D53" s="4"/>
      <c r="E53" s="4"/>
      <c r="F53" s="4"/>
      <c r="G53" s="4"/>
      <c r="H53" s="4"/>
      <c r="I53" s="4"/>
      <c r="J53" s="4"/>
      <c r="K53" s="4"/>
      <c r="L53" s="4"/>
      <c r="M53" s="4"/>
      <c r="N53" s="4"/>
      <c r="O53" s="4"/>
      <c r="P53" s="4"/>
      <c r="Q53" s="4"/>
      <c r="R53" s="4"/>
      <c r="S53" s="4"/>
      <c r="T53" s="4"/>
      <c r="U53" s="4"/>
      <c r="V53" s="4">
        <f>25%*150000</f>
        <v>37500</v>
      </c>
    </row>
    <row r="54" spans="1:22" x14ac:dyDescent="0.25">
      <c r="A54" s="2" t="s">
        <v>46</v>
      </c>
      <c r="B54" s="3">
        <v>-150000</v>
      </c>
    </row>
    <row r="55" spans="1:22" x14ac:dyDescent="0.25">
      <c r="A55" s="2" t="s">
        <v>47</v>
      </c>
      <c r="B55" s="3">
        <v>-150000</v>
      </c>
      <c r="C55" s="4">
        <f>C52</f>
        <v>68037.987012987011</v>
      </c>
      <c r="D55" s="4">
        <f t="shared" ref="D55:U55" si="40">D52</f>
        <v>74370.579220779211</v>
      </c>
      <c r="E55" s="4">
        <f t="shared" si="40"/>
        <v>76162.515220779198</v>
      </c>
      <c r="F55" s="4">
        <f t="shared" si="40"/>
        <v>77990.289940779214</v>
      </c>
      <c r="G55" s="4">
        <f t="shared" si="40"/>
        <v>79854.620155179204</v>
      </c>
      <c r="H55" s="4">
        <f t="shared" si="40"/>
        <v>81756.236973867228</v>
      </c>
      <c r="I55" s="4">
        <f t="shared" si="40"/>
        <v>83695.886128929007</v>
      </c>
      <c r="J55" s="4">
        <f t="shared" si="40"/>
        <v>85674.328267091973</v>
      </c>
      <c r="K55" s="4">
        <f t="shared" si="40"/>
        <v>87692.339248018237</v>
      </c>
      <c r="L55" s="4">
        <f t="shared" si="40"/>
        <v>89750.710448563012</v>
      </c>
      <c r="M55" s="4">
        <f t="shared" si="40"/>
        <v>91850.249073118728</v>
      </c>
      <c r="N55" s="4">
        <f t="shared" si="40"/>
        <v>93991.778470165504</v>
      </c>
      <c r="O55" s="4">
        <f t="shared" si="40"/>
        <v>96176.138455153225</v>
      </c>
      <c r="P55" s="4">
        <f t="shared" si="40"/>
        <v>98404.185639840711</v>
      </c>
      <c r="Q55" s="4">
        <f t="shared" si="40"/>
        <v>100676.79376822195</v>
      </c>
      <c r="R55" s="4">
        <f t="shared" si="40"/>
        <v>102994.85405917079</v>
      </c>
      <c r="S55" s="4">
        <f t="shared" si="40"/>
        <v>105359.27555593864</v>
      </c>
      <c r="T55" s="4">
        <f t="shared" si="40"/>
        <v>107770.98548264179</v>
      </c>
      <c r="U55" s="4">
        <f t="shared" si="40"/>
        <v>110230.92960787905</v>
      </c>
      <c r="V55" s="4">
        <f>V52+V53</f>
        <v>150240.07261562103</v>
      </c>
    </row>
    <row r="56" spans="1:22" x14ac:dyDescent="0.25">
      <c r="A56" s="2" t="s">
        <v>48</v>
      </c>
      <c r="B56" s="5">
        <f>IRR(B55:V55)</f>
        <v>0.49822833640646214</v>
      </c>
    </row>
    <row r="59" spans="1:22" x14ac:dyDescent="0.25">
      <c r="A59" s="2" t="s">
        <v>49</v>
      </c>
    </row>
    <row r="60" spans="1:22" x14ac:dyDescent="0.25">
      <c r="A60" s="2" t="s">
        <v>50</v>
      </c>
    </row>
    <row r="61" spans="1:22" x14ac:dyDescent="0.25">
      <c r="A61" s="2" t="s">
        <v>51</v>
      </c>
      <c r="B61" s="3">
        <v>120000</v>
      </c>
    </row>
    <row r="62" spans="1:22" x14ac:dyDescent="0.25">
      <c r="A62" s="2" t="s">
        <v>52</v>
      </c>
      <c r="B62" s="4">
        <f>0.04*B61</f>
        <v>4800</v>
      </c>
    </row>
    <row r="63" spans="1:22" x14ac:dyDescent="0.25">
      <c r="A63" s="2" t="s">
        <v>53</v>
      </c>
      <c r="B63" s="3">
        <v>150000</v>
      </c>
    </row>
    <row r="64" spans="1:22" x14ac:dyDescent="0.25">
      <c r="A64" s="2" t="s">
        <v>54</v>
      </c>
      <c r="B64" s="3">
        <v>150000</v>
      </c>
    </row>
    <row r="65" spans="1:22" x14ac:dyDescent="0.25">
      <c r="A65" s="2" t="s">
        <v>56</v>
      </c>
      <c r="B65" s="4">
        <f>B61-B62</f>
        <v>115200</v>
      </c>
      <c r="C65" s="2" t="s">
        <v>55</v>
      </c>
    </row>
    <row r="66" spans="1:22" x14ac:dyDescent="0.25">
      <c r="A66" s="2" t="s">
        <v>57</v>
      </c>
      <c r="B66" s="4">
        <f>B63-B65</f>
        <v>34800</v>
      </c>
      <c r="C66" s="2">
        <v>1</v>
      </c>
      <c r="D66" s="2">
        <v>2</v>
      </c>
      <c r="E66" s="2">
        <v>3</v>
      </c>
      <c r="F66" s="2">
        <v>4</v>
      </c>
      <c r="G66" s="2">
        <v>5</v>
      </c>
      <c r="H66" s="2">
        <v>6</v>
      </c>
      <c r="I66" s="2">
        <v>7</v>
      </c>
      <c r="J66" s="2">
        <v>8</v>
      </c>
      <c r="K66" s="2">
        <v>9</v>
      </c>
      <c r="L66" s="2">
        <v>10</v>
      </c>
      <c r="M66" s="2">
        <v>11</v>
      </c>
      <c r="N66" s="2">
        <v>12</v>
      </c>
      <c r="O66" s="2">
        <v>13</v>
      </c>
      <c r="P66" s="2">
        <v>14</v>
      </c>
      <c r="Q66" s="2">
        <v>15</v>
      </c>
      <c r="R66" s="2">
        <v>16</v>
      </c>
      <c r="S66" s="2">
        <v>17</v>
      </c>
      <c r="T66" s="2">
        <v>18</v>
      </c>
      <c r="U66" s="2">
        <v>19</v>
      </c>
      <c r="V66" s="2">
        <v>20</v>
      </c>
    </row>
    <row r="67" spans="1:22" x14ac:dyDescent="0.25">
      <c r="B67" s="4" t="s">
        <v>62</v>
      </c>
    </row>
    <row r="68" spans="1:22" x14ac:dyDescent="0.25">
      <c r="A68" s="2" t="s">
        <v>58</v>
      </c>
      <c r="C68" s="4">
        <f>C28</f>
        <v>136000</v>
      </c>
      <c r="D68" s="4">
        <f>D28</f>
        <v>146880</v>
      </c>
      <c r="E68" s="4">
        <f t="shared" ref="E68:V68" si="41">E28</f>
        <v>149817.59999999998</v>
      </c>
      <c r="F68" s="4">
        <f t="shared" si="41"/>
        <v>152813.95199999999</v>
      </c>
      <c r="G68" s="4">
        <f t="shared" si="41"/>
        <v>155870.23103999998</v>
      </c>
      <c r="H68" s="4">
        <f t="shared" si="41"/>
        <v>158987.63566080004</v>
      </c>
      <c r="I68" s="4">
        <f t="shared" si="41"/>
        <v>162167.38837401604</v>
      </c>
      <c r="J68" s="4">
        <f t="shared" si="41"/>
        <v>165410.73614149634</v>
      </c>
      <c r="K68" s="4">
        <f t="shared" si="41"/>
        <v>168718.95086432627</v>
      </c>
      <c r="L68" s="4">
        <f t="shared" si="41"/>
        <v>172093.32988161279</v>
      </c>
      <c r="M68" s="4">
        <f t="shared" si="41"/>
        <v>175535.19647924509</v>
      </c>
      <c r="N68" s="4">
        <f t="shared" si="41"/>
        <v>179045.90040882997</v>
      </c>
      <c r="O68" s="4">
        <f t="shared" si="41"/>
        <v>182626.81841700658</v>
      </c>
      <c r="P68" s="4">
        <f t="shared" si="41"/>
        <v>186279.35478534672</v>
      </c>
      <c r="Q68" s="4">
        <f t="shared" si="41"/>
        <v>190004.94188105367</v>
      </c>
      <c r="R68" s="4">
        <f t="shared" si="41"/>
        <v>193805.04071867472</v>
      </c>
      <c r="S68" s="4">
        <f t="shared" si="41"/>
        <v>197681.14153304824</v>
      </c>
      <c r="T68" s="4">
        <f t="shared" si="41"/>
        <v>201634.76436370914</v>
      </c>
      <c r="U68" s="4">
        <f t="shared" si="41"/>
        <v>205667.45965098334</v>
      </c>
      <c r="V68" s="4">
        <f t="shared" si="41"/>
        <v>209780.80884400301</v>
      </c>
    </row>
    <row r="69" spans="1:22" x14ac:dyDescent="0.25">
      <c r="A69" s="2" t="s">
        <v>59</v>
      </c>
      <c r="C69" s="4">
        <f>4%*B61</f>
        <v>4800</v>
      </c>
    </row>
    <row r="70" spans="1:22" x14ac:dyDescent="0.25">
      <c r="A70" s="2" t="s">
        <v>58</v>
      </c>
      <c r="C70" s="4">
        <f>C68-C69</f>
        <v>131200</v>
      </c>
      <c r="D70" s="4">
        <f t="shared" ref="D70:V70" si="42">D68-D69</f>
        <v>146880</v>
      </c>
      <c r="E70" s="4">
        <f t="shared" si="42"/>
        <v>149817.59999999998</v>
      </c>
      <c r="F70" s="4">
        <f t="shared" si="42"/>
        <v>152813.95199999999</v>
      </c>
      <c r="G70" s="4">
        <f t="shared" si="42"/>
        <v>155870.23103999998</v>
      </c>
      <c r="H70" s="4">
        <f t="shared" si="42"/>
        <v>158987.63566080004</v>
      </c>
      <c r="I70" s="4">
        <f t="shared" si="42"/>
        <v>162167.38837401604</v>
      </c>
      <c r="J70" s="4">
        <f t="shared" si="42"/>
        <v>165410.73614149634</v>
      </c>
      <c r="K70" s="4">
        <f t="shared" si="42"/>
        <v>168718.95086432627</v>
      </c>
      <c r="L70" s="4">
        <f t="shared" si="42"/>
        <v>172093.32988161279</v>
      </c>
      <c r="M70" s="4">
        <f t="shared" si="42"/>
        <v>175535.19647924509</v>
      </c>
      <c r="N70" s="4">
        <f t="shared" si="42"/>
        <v>179045.90040882997</v>
      </c>
      <c r="O70" s="4">
        <f t="shared" si="42"/>
        <v>182626.81841700658</v>
      </c>
      <c r="P70" s="4">
        <f t="shared" si="42"/>
        <v>186279.35478534672</v>
      </c>
      <c r="Q70" s="4">
        <f t="shared" si="42"/>
        <v>190004.94188105367</v>
      </c>
      <c r="R70" s="4">
        <f t="shared" si="42"/>
        <v>193805.04071867472</v>
      </c>
      <c r="S70" s="4">
        <f t="shared" si="42"/>
        <v>197681.14153304824</v>
      </c>
      <c r="T70" s="4">
        <f t="shared" si="42"/>
        <v>201634.76436370914</v>
      </c>
      <c r="U70" s="4">
        <f t="shared" si="42"/>
        <v>205667.45965098334</v>
      </c>
      <c r="V70" s="4">
        <f t="shared" si="42"/>
        <v>209780.80884400301</v>
      </c>
    </row>
    <row r="71" spans="1:22" x14ac:dyDescent="0.25">
      <c r="A71" s="2" t="s">
        <v>40</v>
      </c>
      <c r="C71" s="3">
        <f>150000/20</f>
        <v>7500</v>
      </c>
      <c r="D71" s="3">
        <f t="shared" ref="D71:V71" si="43">150000/20</f>
        <v>7500</v>
      </c>
      <c r="E71" s="3">
        <f t="shared" si="43"/>
        <v>7500</v>
      </c>
      <c r="F71" s="3">
        <f t="shared" si="43"/>
        <v>7500</v>
      </c>
      <c r="G71" s="3">
        <f t="shared" si="43"/>
        <v>7500</v>
      </c>
      <c r="H71" s="3">
        <f t="shared" si="43"/>
        <v>7500</v>
      </c>
      <c r="I71" s="3">
        <f t="shared" si="43"/>
        <v>7500</v>
      </c>
      <c r="J71" s="3">
        <f t="shared" si="43"/>
        <v>7500</v>
      </c>
      <c r="K71" s="3">
        <f t="shared" si="43"/>
        <v>7500</v>
      </c>
      <c r="L71" s="3">
        <f t="shared" si="43"/>
        <v>7500</v>
      </c>
      <c r="M71" s="3">
        <f t="shared" si="43"/>
        <v>7500</v>
      </c>
      <c r="N71" s="3">
        <f t="shared" si="43"/>
        <v>7500</v>
      </c>
      <c r="O71" s="3">
        <f t="shared" si="43"/>
        <v>7500</v>
      </c>
      <c r="P71" s="3">
        <f t="shared" si="43"/>
        <v>7500</v>
      </c>
      <c r="Q71" s="3">
        <f t="shared" si="43"/>
        <v>7500</v>
      </c>
      <c r="R71" s="3">
        <f t="shared" si="43"/>
        <v>7500</v>
      </c>
      <c r="S71" s="3">
        <f t="shared" si="43"/>
        <v>7500</v>
      </c>
      <c r="T71" s="3">
        <f t="shared" si="43"/>
        <v>7500</v>
      </c>
      <c r="U71" s="3">
        <f t="shared" si="43"/>
        <v>7500</v>
      </c>
      <c r="V71" s="3">
        <f t="shared" si="43"/>
        <v>7500</v>
      </c>
    </row>
    <row r="72" spans="1:22" x14ac:dyDescent="0.25">
      <c r="A72" s="2" t="s">
        <v>41</v>
      </c>
      <c r="C72" s="4">
        <f>C70-C71</f>
        <v>123700</v>
      </c>
      <c r="D72" s="4">
        <f t="shared" ref="D72:V72" si="44">D70-D71</f>
        <v>139380</v>
      </c>
      <c r="E72" s="4">
        <f t="shared" si="44"/>
        <v>142317.59999999998</v>
      </c>
      <c r="F72" s="4">
        <f t="shared" si="44"/>
        <v>145313.95199999999</v>
      </c>
      <c r="G72" s="4">
        <f t="shared" si="44"/>
        <v>148370.23103999998</v>
      </c>
      <c r="H72" s="4">
        <f t="shared" si="44"/>
        <v>151487.63566080004</v>
      </c>
      <c r="I72" s="4">
        <f t="shared" si="44"/>
        <v>154667.38837401604</v>
      </c>
      <c r="J72" s="4">
        <f t="shared" si="44"/>
        <v>157910.73614149634</v>
      </c>
      <c r="K72" s="4">
        <f t="shared" si="44"/>
        <v>161218.95086432627</v>
      </c>
      <c r="L72" s="4">
        <f t="shared" si="44"/>
        <v>164593.32988161279</v>
      </c>
      <c r="M72" s="4">
        <f t="shared" si="44"/>
        <v>168035.19647924509</v>
      </c>
      <c r="N72" s="4">
        <f t="shared" si="44"/>
        <v>171545.90040882997</v>
      </c>
      <c r="O72" s="4">
        <f t="shared" si="44"/>
        <v>175126.81841700658</v>
      </c>
      <c r="P72" s="4">
        <f t="shared" si="44"/>
        <v>178779.35478534672</v>
      </c>
      <c r="Q72" s="4">
        <f t="shared" si="44"/>
        <v>182504.94188105367</v>
      </c>
      <c r="R72" s="4">
        <f t="shared" si="44"/>
        <v>186305.04071867472</v>
      </c>
      <c r="S72" s="4">
        <f t="shared" si="44"/>
        <v>190181.14153304824</v>
      </c>
      <c r="T72" s="4">
        <f t="shared" si="44"/>
        <v>194134.76436370914</v>
      </c>
      <c r="U72" s="4">
        <f t="shared" si="44"/>
        <v>198167.45965098334</v>
      </c>
      <c r="V72" s="4">
        <f t="shared" si="44"/>
        <v>202280.80884400301</v>
      </c>
    </row>
    <row r="73" spans="1:22" x14ac:dyDescent="0.25">
      <c r="A73" s="2" t="s">
        <v>60</v>
      </c>
      <c r="C73" s="4">
        <f>C72*$B12</f>
        <v>48243</v>
      </c>
      <c r="D73" s="4">
        <f t="shared" ref="D73:V73" si="45">D72*$B12</f>
        <v>54358.200000000004</v>
      </c>
      <c r="E73" s="4">
        <f t="shared" si="45"/>
        <v>55503.863999999994</v>
      </c>
      <c r="F73" s="4">
        <f t="shared" si="45"/>
        <v>56672.441279999999</v>
      </c>
      <c r="G73" s="4">
        <f t="shared" si="45"/>
        <v>57864.390105599996</v>
      </c>
      <c r="H73" s="4">
        <f t="shared" si="45"/>
        <v>59080.177907712015</v>
      </c>
      <c r="I73" s="4">
        <f t="shared" si="45"/>
        <v>60320.281465866254</v>
      </c>
      <c r="J73" s="4">
        <f t="shared" si="45"/>
        <v>61585.187095183574</v>
      </c>
      <c r="K73" s="4">
        <f t="shared" si="45"/>
        <v>62875.390837087245</v>
      </c>
      <c r="L73" s="4">
        <f t="shared" si="45"/>
        <v>64191.39865382899</v>
      </c>
      <c r="M73" s="4">
        <f t="shared" si="45"/>
        <v>65533.726626905584</v>
      </c>
      <c r="N73" s="4">
        <f t="shared" si="45"/>
        <v>66902.901159443689</v>
      </c>
      <c r="O73" s="4">
        <f t="shared" si="45"/>
        <v>68299.459182632563</v>
      </c>
      <c r="P73" s="4">
        <f t="shared" si="45"/>
        <v>69723.948366285229</v>
      </c>
      <c r="Q73" s="4">
        <f t="shared" si="45"/>
        <v>71176.927333610933</v>
      </c>
      <c r="R73" s="4">
        <f t="shared" si="45"/>
        <v>72658.96588028314</v>
      </c>
      <c r="S73" s="4">
        <f t="shared" si="45"/>
        <v>74170.645197888822</v>
      </c>
      <c r="T73" s="4">
        <f t="shared" si="45"/>
        <v>75712.55810184656</v>
      </c>
      <c r="U73" s="4">
        <f t="shared" si="45"/>
        <v>77285.309263883508</v>
      </c>
      <c r="V73" s="4">
        <f t="shared" si="45"/>
        <v>78889.515449161176</v>
      </c>
    </row>
    <row r="74" spans="1:22" x14ac:dyDescent="0.25">
      <c r="A74" s="2" t="s">
        <v>61</v>
      </c>
      <c r="C74" s="4">
        <f>C72-C73</f>
        <v>75457</v>
      </c>
      <c r="D74" s="4">
        <f t="shared" ref="D74:V74" si="46">D72-D73</f>
        <v>85021.799999999988</v>
      </c>
      <c r="E74" s="4">
        <f t="shared" si="46"/>
        <v>86813.735999999975</v>
      </c>
      <c r="F74" s="4">
        <f t="shared" si="46"/>
        <v>88641.510719999991</v>
      </c>
      <c r="G74" s="4">
        <f t="shared" si="46"/>
        <v>90505.840934399981</v>
      </c>
      <c r="H74" s="4">
        <f t="shared" si="46"/>
        <v>92407.45775308802</v>
      </c>
      <c r="I74" s="4">
        <f t="shared" si="46"/>
        <v>94347.106908149784</v>
      </c>
      <c r="J74" s="4">
        <f t="shared" si="46"/>
        <v>96325.549046312764</v>
      </c>
      <c r="K74" s="4">
        <f t="shared" si="46"/>
        <v>98343.560027239029</v>
      </c>
      <c r="L74" s="4">
        <f t="shared" si="46"/>
        <v>100401.9312277838</v>
      </c>
      <c r="M74" s="4">
        <f t="shared" si="46"/>
        <v>102501.46985233951</v>
      </c>
      <c r="N74" s="4">
        <f t="shared" si="46"/>
        <v>104642.99924938628</v>
      </c>
      <c r="O74" s="4">
        <f t="shared" si="46"/>
        <v>106827.35923437402</v>
      </c>
      <c r="P74" s="4">
        <f t="shared" si="46"/>
        <v>109055.40641906149</v>
      </c>
      <c r="Q74" s="4">
        <f t="shared" si="46"/>
        <v>111328.01454744274</v>
      </c>
      <c r="R74" s="4">
        <f t="shared" si="46"/>
        <v>113646.07483839158</v>
      </c>
      <c r="S74" s="4">
        <f t="shared" si="46"/>
        <v>116010.49633515942</v>
      </c>
      <c r="T74" s="4">
        <f t="shared" si="46"/>
        <v>118422.20626186258</v>
      </c>
      <c r="U74" s="4">
        <f t="shared" si="46"/>
        <v>120882.15038709983</v>
      </c>
      <c r="V74" s="4">
        <f t="shared" si="46"/>
        <v>123391.29339484184</v>
      </c>
    </row>
    <row r="75" spans="1:22" x14ac:dyDescent="0.25">
      <c r="A75" s="2" t="s">
        <v>71</v>
      </c>
      <c r="B75" s="5">
        <v>0.2</v>
      </c>
      <c r="C75" s="4">
        <f>C74*$B75</f>
        <v>15091.400000000001</v>
      </c>
      <c r="D75" s="4">
        <f t="shared" ref="D75:V75" si="47">D74*$B75</f>
        <v>17004.359999999997</v>
      </c>
      <c r="E75" s="4">
        <f t="shared" si="47"/>
        <v>17362.747199999994</v>
      </c>
      <c r="F75" s="4">
        <f t="shared" si="47"/>
        <v>17728.302143999997</v>
      </c>
      <c r="G75" s="4">
        <f t="shared" si="47"/>
        <v>18101.168186879997</v>
      </c>
      <c r="H75" s="4">
        <f t="shared" si="47"/>
        <v>18481.491550617604</v>
      </c>
      <c r="I75" s="4">
        <f t="shared" si="47"/>
        <v>18869.421381629956</v>
      </c>
      <c r="J75" s="4">
        <f t="shared" si="47"/>
        <v>19265.109809262554</v>
      </c>
      <c r="K75" s="4">
        <f t="shared" si="47"/>
        <v>19668.712005447807</v>
      </c>
      <c r="L75" s="4">
        <f t="shared" si="47"/>
        <v>20080.386245556761</v>
      </c>
      <c r="M75" s="4">
        <f t="shared" si="47"/>
        <v>20500.293970467901</v>
      </c>
      <c r="N75" s="4">
        <f t="shared" si="47"/>
        <v>20928.599849877257</v>
      </c>
      <c r="O75" s="4">
        <f t="shared" si="47"/>
        <v>21365.471846874803</v>
      </c>
      <c r="P75" s="4">
        <f t="shared" si="47"/>
        <v>21811.081283812298</v>
      </c>
      <c r="Q75" s="4">
        <f t="shared" si="47"/>
        <v>22265.602909488549</v>
      </c>
      <c r="R75" s="4">
        <f t="shared" si="47"/>
        <v>22729.214967678316</v>
      </c>
      <c r="S75" s="4">
        <f t="shared" si="47"/>
        <v>23202.099267031885</v>
      </c>
      <c r="T75" s="4">
        <f t="shared" si="47"/>
        <v>23684.441252372519</v>
      </c>
      <c r="U75" s="4">
        <f t="shared" si="47"/>
        <v>24176.430077419966</v>
      </c>
      <c r="V75" s="4">
        <f t="shared" si="47"/>
        <v>24678.25867896837</v>
      </c>
    </row>
    <row r="76" spans="1:22" x14ac:dyDescent="0.25">
      <c r="A76" s="2" t="s">
        <v>45</v>
      </c>
      <c r="C76" s="4">
        <f>C74-C75</f>
        <v>60365.599999999999</v>
      </c>
      <c r="D76" s="4">
        <f t="shared" ref="D76:V76" si="48">D74-D75</f>
        <v>68017.439999999988</v>
      </c>
      <c r="E76" s="4">
        <f t="shared" si="48"/>
        <v>69450.988799999977</v>
      </c>
      <c r="F76" s="4">
        <f t="shared" si="48"/>
        <v>70913.20857599999</v>
      </c>
      <c r="G76" s="4">
        <f t="shared" si="48"/>
        <v>72404.672747519988</v>
      </c>
      <c r="H76" s="4">
        <f t="shared" si="48"/>
        <v>73925.966202470416</v>
      </c>
      <c r="I76" s="4">
        <f t="shared" si="48"/>
        <v>75477.685526519825</v>
      </c>
      <c r="J76" s="4">
        <f t="shared" si="48"/>
        <v>77060.439237050217</v>
      </c>
      <c r="K76" s="4">
        <f t="shared" si="48"/>
        <v>78674.848021791229</v>
      </c>
      <c r="L76" s="4">
        <f t="shared" si="48"/>
        <v>80321.544982227046</v>
      </c>
      <c r="M76" s="4">
        <f t="shared" si="48"/>
        <v>82001.175881871604</v>
      </c>
      <c r="N76" s="4">
        <f t="shared" si="48"/>
        <v>83714.399399509028</v>
      </c>
      <c r="O76" s="4">
        <f t="shared" si="48"/>
        <v>85461.887387499213</v>
      </c>
      <c r="P76" s="4">
        <f t="shared" si="48"/>
        <v>87244.325135249193</v>
      </c>
      <c r="Q76" s="4">
        <f t="shared" si="48"/>
        <v>89062.411637954196</v>
      </c>
      <c r="R76" s="4">
        <f t="shared" si="48"/>
        <v>90916.859870713262</v>
      </c>
      <c r="S76" s="4">
        <f t="shared" si="48"/>
        <v>92808.397068127539</v>
      </c>
      <c r="T76" s="4">
        <f t="shared" si="48"/>
        <v>94737.76500949006</v>
      </c>
      <c r="U76" s="4">
        <f t="shared" si="48"/>
        <v>96705.720309679862</v>
      </c>
      <c r="V76" s="4">
        <f t="shared" si="48"/>
        <v>98713.034715873466</v>
      </c>
    </row>
    <row r="77" spans="1:22" x14ac:dyDescent="0.25">
      <c r="A77" s="2" t="s">
        <v>65</v>
      </c>
      <c r="B77" s="3">
        <v>-150000</v>
      </c>
      <c r="V77" s="3">
        <f>25%*150000</f>
        <v>37500</v>
      </c>
    </row>
    <row r="78" spans="1:22" ht="31.5" x14ac:dyDescent="0.25">
      <c r="A78" s="2" t="s">
        <v>66</v>
      </c>
      <c r="V78" s="4">
        <f>20%*V77</f>
        <v>7500</v>
      </c>
    </row>
    <row r="79" spans="1:22" x14ac:dyDescent="0.25">
      <c r="A79" s="2" t="s">
        <v>63</v>
      </c>
      <c r="B79" s="4">
        <f>B77</f>
        <v>-150000</v>
      </c>
      <c r="C79" s="4">
        <f>C76</f>
        <v>60365.599999999999</v>
      </c>
      <c r="D79" s="4">
        <f>D76</f>
        <v>68017.439999999988</v>
      </c>
      <c r="E79" s="4">
        <f t="shared" ref="E79:U79" si="49">E76</f>
        <v>69450.988799999977</v>
      </c>
      <c r="F79" s="4">
        <f t="shared" si="49"/>
        <v>70913.20857599999</v>
      </c>
      <c r="G79" s="4">
        <f t="shared" si="49"/>
        <v>72404.672747519988</v>
      </c>
      <c r="H79" s="4">
        <f t="shared" si="49"/>
        <v>73925.966202470416</v>
      </c>
      <c r="I79" s="4">
        <f t="shared" si="49"/>
        <v>75477.685526519825</v>
      </c>
      <c r="J79" s="4">
        <f t="shared" si="49"/>
        <v>77060.439237050217</v>
      </c>
      <c r="K79" s="4">
        <f t="shared" si="49"/>
        <v>78674.848021791229</v>
      </c>
      <c r="L79" s="4">
        <f t="shared" si="49"/>
        <v>80321.544982227046</v>
      </c>
      <c r="M79" s="4">
        <f t="shared" si="49"/>
        <v>82001.175881871604</v>
      </c>
      <c r="N79" s="4">
        <f t="shared" si="49"/>
        <v>83714.399399509028</v>
      </c>
      <c r="O79" s="4">
        <f t="shared" si="49"/>
        <v>85461.887387499213</v>
      </c>
      <c r="P79" s="4">
        <f t="shared" si="49"/>
        <v>87244.325135249193</v>
      </c>
      <c r="Q79" s="4">
        <f t="shared" si="49"/>
        <v>89062.411637954196</v>
      </c>
      <c r="R79" s="4">
        <f t="shared" si="49"/>
        <v>90916.859870713262</v>
      </c>
      <c r="S79" s="4">
        <f t="shared" si="49"/>
        <v>92808.397068127539</v>
      </c>
      <c r="T79" s="4">
        <f t="shared" si="49"/>
        <v>94737.76500949006</v>
      </c>
      <c r="U79" s="4">
        <f t="shared" si="49"/>
        <v>96705.720309679862</v>
      </c>
      <c r="V79" s="4">
        <f>V76+V77-V78</f>
        <v>128713.03471587348</v>
      </c>
    </row>
    <row r="81" spans="1:22" x14ac:dyDescent="0.25">
      <c r="A81" s="2" t="s">
        <v>48</v>
      </c>
      <c r="B81" s="5">
        <f>IRR(B79:V79)</f>
        <v>0.45242458081714787</v>
      </c>
    </row>
    <row r="84" spans="1:22" x14ac:dyDescent="0.25">
      <c r="B84" s="2" t="s">
        <v>67</v>
      </c>
    </row>
    <row r="85" spans="1:22" x14ac:dyDescent="0.25">
      <c r="A85" s="14" t="s">
        <v>68</v>
      </c>
      <c r="B85" s="14"/>
      <c r="C85" s="14"/>
      <c r="D85" s="14"/>
      <c r="E85" s="14"/>
      <c r="F85" s="14"/>
    </row>
    <row r="86" spans="1:22" x14ac:dyDescent="0.25">
      <c r="A86" s="14"/>
      <c r="B86" s="14"/>
      <c r="C86" s="14"/>
      <c r="D86" s="14"/>
      <c r="E86" s="14"/>
      <c r="F86" s="14"/>
    </row>
    <row r="87" spans="1:22" x14ac:dyDescent="0.25">
      <c r="A87" s="14"/>
      <c r="B87" s="14"/>
      <c r="C87" s="14"/>
      <c r="D87" s="14"/>
      <c r="E87" s="14"/>
      <c r="F87" s="14"/>
    </row>
    <row r="88" spans="1:22" x14ac:dyDescent="0.25">
      <c r="A88" s="15" t="s">
        <v>69</v>
      </c>
      <c r="B88" s="15"/>
      <c r="C88" s="15"/>
      <c r="D88" s="15"/>
      <c r="E88" s="15"/>
      <c r="F88" s="15"/>
    </row>
    <row r="90" spans="1:22" ht="31.5" x14ac:dyDescent="0.25">
      <c r="A90" s="2" t="s">
        <v>70</v>
      </c>
    </row>
    <row r="92" spans="1:22" x14ac:dyDescent="0.25">
      <c r="A92" s="2" t="s">
        <v>61</v>
      </c>
      <c r="C92" s="3">
        <v>75457</v>
      </c>
      <c r="D92" s="3">
        <v>85021.799999999988</v>
      </c>
      <c r="E92" s="3">
        <v>86813.735999999975</v>
      </c>
      <c r="F92" s="3">
        <v>88641.510719999991</v>
      </c>
      <c r="G92" s="3">
        <v>90505.840934399981</v>
      </c>
      <c r="H92" s="3">
        <v>92407.45775308802</v>
      </c>
      <c r="I92" s="3">
        <v>94347.106908149784</v>
      </c>
      <c r="J92" s="3">
        <v>96325.549046312764</v>
      </c>
      <c r="K92" s="3">
        <v>98343.560027239029</v>
      </c>
      <c r="L92" s="3">
        <v>100401.9312277838</v>
      </c>
      <c r="M92" s="3">
        <v>102501.46985233951</v>
      </c>
      <c r="N92" s="3">
        <v>104642.99924938628</v>
      </c>
      <c r="O92" s="3">
        <v>106827.35923437402</v>
      </c>
      <c r="P92" s="3">
        <v>109055.40641906149</v>
      </c>
      <c r="Q92" s="3">
        <v>111328.01454744274</v>
      </c>
      <c r="R92" s="3">
        <v>113646.07483839158</v>
      </c>
      <c r="S92" s="3">
        <v>116010.49633515942</v>
      </c>
      <c r="T92" s="3">
        <v>118422.20626186258</v>
      </c>
      <c r="U92" s="3">
        <v>120882.15038709983</v>
      </c>
      <c r="V92" s="3">
        <v>123391.29339484184</v>
      </c>
    </row>
    <row r="93" spans="1:22" x14ac:dyDescent="0.25">
      <c r="A93" s="2" t="s">
        <v>71</v>
      </c>
      <c r="B93" s="5">
        <v>0.05</v>
      </c>
      <c r="C93" s="3">
        <f>$B93*C92</f>
        <v>3772.8500000000004</v>
      </c>
      <c r="D93" s="3">
        <f t="shared" ref="D93:V93" si="50">$B93*D92</f>
        <v>4251.0899999999992</v>
      </c>
      <c r="E93" s="3">
        <f t="shared" si="50"/>
        <v>4340.6867999999986</v>
      </c>
      <c r="F93" s="3">
        <f t="shared" si="50"/>
        <v>4432.0755359999994</v>
      </c>
      <c r="G93" s="3">
        <f t="shared" si="50"/>
        <v>4525.2920467199992</v>
      </c>
      <c r="H93" s="3">
        <f t="shared" si="50"/>
        <v>4620.372887654401</v>
      </c>
      <c r="I93" s="3">
        <f t="shared" si="50"/>
        <v>4717.355345407489</v>
      </c>
      <c r="J93" s="3">
        <f t="shared" si="50"/>
        <v>4816.2774523156386</v>
      </c>
      <c r="K93" s="3">
        <f t="shared" si="50"/>
        <v>4917.1780013619518</v>
      </c>
      <c r="L93" s="3">
        <f t="shared" si="50"/>
        <v>5020.0965613891904</v>
      </c>
      <c r="M93" s="3">
        <f t="shared" si="50"/>
        <v>5125.0734926169753</v>
      </c>
      <c r="N93" s="3">
        <f t="shared" si="50"/>
        <v>5232.1499624693142</v>
      </c>
      <c r="O93" s="3">
        <f t="shared" si="50"/>
        <v>5341.3679617187008</v>
      </c>
      <c r="P93" s="3">
        <f t="shared" si="50"/>
        <v>5452.7703209530746</v>
      </c>
      <c r="Q93" s="3">
        <f t="shared" si="50"/>
        <v>5566.4007273721372</v>
      </c>
      <c r="R93" s="3">
        <f t="shared" si="50"/>
        <v>5682.3037419195789</v>
      </c>
      <c r="S93" s="3">
        <f t="shared" si="50"/>
        <v>5800.5248167579712</v>
      </c>
      <c r="T93" s="3">
        <f t="shared" si="50"/>
        <v>5921.1103130931297</v>
      </c>
      <c r="U93" s="3">
        <f t="shared" si="50"/>
        <v>6044.1075193549914</v>
      </c>
      <c r="V93" s="3">
        <f t="shared" si="50"/>
        <v>6169.5646697420925</v>
      </c>
    </row>
    <row r="94" spans="1:22" x14ac:dyDescent="0.25">
      <c r="A94" s="2" t="s">
        <v>73</v>
      </c>
      <c r="C94" s="4">
        <f>C92-C93</f>
        <v>71684.149999999994</v>
      </c>
      <c r="D94" s="4">
        <f t="shared" ref="D94:V94" si="51">D92-D93</f>
        <v>80770.709999999992</v>
      </c>
      <c r="E94" s="4">
        <f t="shared" si="51"/>
        <v>82473.049199999979</v>
      </c>
      <c r="F94" s="4">
        <f t="shared" si="51"/>
        <v>84209.435183999987</v>
      </c>
      <c r="G94" s="4">
        <f t="shared" si="51"/>
        <v>85980.548887679979</v>
      </c>
      <c r="H94" s="4">
        <f t="shared" si="51"/>
        <v>87787.084865433615</v>
      </c>
      <c r="I94" s="4">
        <f t="shared" si="51"/>
        <v>89629.751562742298</v>
      </c>
      <c r="J94" s="4">
        <f t="shared" si="51"/>
        <v>91509.271593997124</v>
      </c>
      <c r="K94" s="4">
        <f t="shared" si="51"/>
        <v>93426.382025877072</v>
      </c>
      <c r="L94" s="4">
        <f t="shared" si="51"/>
        <v>95381.834666394614</v>
      </c>
      <c r="M94" s="4">
        <f t="shared" si="51"/>
        <v>97376.396359722537</v>
      </c>
      <c r="N94" s="4">
        <f t="shared" si="51"/>
        <v>99410.849286916971</v>
      </c>
      <c r="O94" s="4">
        <f t="shared" si="51"/>
        <v>101485.99127265532</v>
      </c>
      <c r="P94" s="4">
        <f t="shared" si="51"/>
        <v>103602.63609810841</v>
      </c>
      <c r="Q94" s="4">
        <f t="shared" si="51"/>
        <v>105761.6138200706</v>
      </c>
      <c r="R94" s="4">
        <f t="shared" si="51"/>
        <v>107963.771096472</v>
      </c>
      <c r="S94" s="4">
        <f t="shared" si="51"/>
        <v>110209.97151840145</v>
      </c>
      <c r="T94" s="4">
        <f t="shared" si="51"/>
        <v>112501.09594876945</v>
      </c>
      <c r="U94" s="4">
        <f t="shared" si="51"/>
        <v>114838.04286774484</v>
      </c>
      <c r="V94" s="4">
        <f t="shared" si="51"/>
        <v>117221.72872509975</v>
      </c>
    </row>
    <row r="95" spans="1:22" x14ac:dyDescent="0.25">
      <c r="A95" s="2" t="s">
        <v>72</v>
      </c>
      <c r="V95" s="3">
        <f>25%*150000</f>
        <v>37500</v>
      </c>
    </row>
    <row r="96" spans="1:22" ht="31.5" x14ac:dyDescent="0.25">
      <c r="A96" s="2" t="s">
        <v>74</v>
      </c>
      <c r="V96" s="4">
        <f>20%*V95</f>
        <v>7500</v>
      </c>
    </row>
    <row r="97" spans="1:22" x14ac:dyDescent="0.25">
      <c r="A97" s="2" t="s">
        <v>45</v>
      </c>
      <c r="C97" s="4">
        <f>C94</f>
        <v>71684.149999999994</v>
      </c>
      <c r="D97" s="4">
        <f t="shared" ref="D97:U97" si="52">D94</f>
        <v>80770.709999999992</v>
      </c>
      <c r="E97" s="4">
        <f t="shared" si="52"/>
        <v>82473.049199999979</v>
      </c>
      <c r="F97" s="4">
        <f t="shared" si="52"/>
        <v>84209.435183999987</v>
      </c>
      <c r="G97" s="4">
        <f t="shared" si="52"/>
        <v>85980.548887679979</v>
      </c>
      <c r="H97" s="4">
        <f t="shared" si="52"/>
        <v>87787.084865433615</v>
      </c>
      <c r="I97" s="4">
        <f t="shared" si="52"/>
        <v>89629.751562742298</v>
      </c>
      <c r="J97" s="4">
        <f t="shared" si="52"/>
        <v>91509.271593997124</v>
      </c>
      <c r="K97" s="4">
        <f t="shared" si="52"/>
        <v>93426.382025877072</v>
      </c>
      <c r="L97" s="4">
        <f t="shared" si="52"/>
        <v>95381.834666394614</v>
      </c>
      <c r="M97" s="4">
        <f t="shared" si="52"/>
        <v>97376.396359722537</v>
      </c>
      <c r="N97" s="4">
        <f t="shared" si="52"/>
        <v>99410.849286916971</v>
      </c>
      <c r="O97" s="4">
        <f t="shared" si="52"/>
        <v>101485.99127265532</v>
      </c>
      <c r="P97" s="4">
        <f t="shared" si="52"/>
        <v>103602.63609810841</v>
      </c>
      <c r="Q97" s="4">
        <f t="shared" si="52"/>
        <v>105761.6138200706</v>
      </c>
      <c r="R97" s="4">
        <f t="shared" si="52"/>
        <v>107963.771096472</v>
      </c>
      <c r="S97" s="4">
        <f t="shared" si="52"/>
        <v>110209.97151840145</v>
      </c>
      <c r="T97" s="4">
        <f t="shared" si="52"/>
        <v>112501.09594876945</v>
      </c>
      <c r="U97" s="4">
        <f t="shared" si="52"/>
        <v>114838.04286774484</v>
      </c>
      <c r="V97" s="4">
        <f>V94+V95-V96</f>
        <v>147221.72872509976</v>
      </c>
    </row>
    <row r="98" spans="1:22" x14ac:dyDescent="0.25">
      <c r="A98" s="2" t="s">
        <v>46</v>
      </c>
      <c r="B98" s="3">
        <v>-150000</v>
      </c>
    </row>
    <row r="100" spans="1:22" x14ac:dyDescent="0.25">
      <c r="A100" s="2" t="s">
        <v>47</v>
      </c>
      <c r="B100" s="3">
        <v>-150000</v>
      </c>
      <c r="C100" s="4">
        <f>C97</f>
        <v>71684.149999999994</v>
      </c>
      <c r="D100" s="4">
        <f t="shared" ref="D100:V100" si="53">D97</f>
        <v>80770.709999999992</v>
      </c>
      <c r="E100" s="4">
        <f t="shared" si="53"/>
        <v>82473.049199999979</v>
      </c>
      <c r="F100" s="4">
        <f t="shared" si="53"/>
        <v>84209.435183999987</v>
      </c>
      <c r="G100" s="4">
        <f t="shared" si="53"/>
        <v>85980.548887679979</v>
      </c>
      <c r="H100" s="4">
        <f t="shared" si="53"/>
        <v>87787.084865433615</v>
      </c>
      <c r="I100" s="4">
        <f t="shared" si="53"/>
        <v>89629.751562742298</v>
      </c>
      <c r="J100" s="4">
        <f t="shared" si="53"/>
        <v>91509.271593997124</v>
      </c>
      <c r="K100" s="4">
        <f t="shared" si="53"/>
        <v>93426.382025877072</v>
      </c>
      <c r="L100" s="4">
        <f t="shared" si="53"/>
        <v>95381.834666394614</v>
      </c>
      <c r="M100" s="4">
        <f t="shared" si="53"/>
        <v>97376.396359722537</v>
      </c>
      <c r="N100" s="4">
        <f t="shared" si="53"/>
        <v>99410.849286916971</v>
      </c>
      <c r="O100" s="4">
        <f t="shared" si="53"/>
        <v>101485.99127265532</v>
      </c>
      <c r="P100" s="4">
        <f t="shared" si="53"/>
        <v>103602.63609810841</v>
      </c>
      <c r="Q100" s="4">
        <f t="shared" si="53"/>
        <v>105761.6138200706</v>
      </c>
      <c r="R100" s="4">
        <f t="shared" si="53"/>
        <v>107963.771096472</v>
      </c>
      <c r="S100" s="4">
        <f t="shared" si="53"/>
        <v>110209.97151840145</v>
      </c>
      <c r="T100" s="4">
        <f t="shared" si="53"/>
        <v>112501.09594876945</v>
      </c>
      <c r="U100" s="4">
        <f t="shared" si="53"/>
        <v>114838.04286774484</v>
      </c>
      <c r="V100" s="4">
        <f t="shared" si="53"/>
        <v>147221.72872509976</v>
      </c>
    </row>
    <row r="102" spans="1:22" x14ac:dyDescent="0.25">
      <c r="A102" s="2" t="s">
        <v>48</v>
      </c>
      <c r="B102" s="5">
        <f>IRR(B100:V100)</f>
        <v>0.53177527096036536</v>
      </c>
    </row>
    <row r="104" spans="1:22" ht="15.75" customHeight="1" x14ac:dyDescent="0.25">
      <c r="A104" s="16" t="s">
        <v>75</v>
      </c>
      <c r="B104" s="16"/>
      <c r="C104" s="16"/>
      <c r="D104" s="16"/>
      <c r="E104" s="16"/>
      <c r="F104" s="16"/>
      <c r="G104" s="16"/>
      <c r="H104" s="16"/>
    </row>
    <row r="105" spans="1:22" x14ac:dyDescent="0.25">
      <c r="A105" s="16"/>
      <c r="B105" s="16"/>
      <c r="C105" s="16"/>
      <c r="D105" s="16"/>
      <c r="E105" s="16"/>
      <c r="F105" s="16"/>
      <c r="G105" s="16"/>
      <c r="H105" s="16"/>
    </row>
    <row r="106" spans="1:22" x14ac:dyDescent="0.25">
      <c r="A106" s="13"/>
      <c r="B106" s="13"/>
      <c r="C106" s="13"/>
      <c r="D106" s="13"/>
      <c r="E106" s="13"/>
      <c r="F106" s="13"/>
      <c r="G106" s="13"/>
      <c r="H106" s="13"/>
    </row>
    <row r="107" spans="1:22" x14ac:dyDescent="0.25">
      <c r="A107" s="14" t="s">
        <v>76</v>
      </c>
      <c r="B107" s="14"/>
      <c r="C107" s="14"/>
      <c r="D107" s="14"/>
      <c r="E107" s="14"/>
      <c r="F107" s="14"/>
      <c r="G107" s="14"/>
      <c r="H107" s="13"/>
    </row>
    <row r="108" spans="1:22" x14ac:dyDescent="0.25">
      <c r="A108" s="14"/>
      <c r="B108" s="14"/>
      <c r="C108" s="14"/>
      <c r="D108" s="14"/>
      <c r="E108" s="14"/>
      <c r="F108" s="14"/>
      <c r="G108" s="14"/>
      <c r="H108" s="13"/>
    </row>
    <row r="109" spans="1:22" x14ac:dyDescent="0.25">
      <c r="A109" s="14" t="s">
        <v>77</v>
      </c>
      <c r="B109" s="14"/>
      <c r="C109" s="14"/>
      <c r="D109" s="14"/>
      <c r="E109" s="14"/>
      <c r="F109" s="14"/>
      <c r="G109" s="14"/>
    </row>
    <row r="110" spans="1:22" x14ac:dyDescent="0.25">
      <c r="A110" s="14"/>
      <c r="B110" s="14"/>
      <c r="C110" s="14"/>
      <c r="D110" s="14"/>
      <c r="E110" s="14"/>
      <c r="F110" s="14"/>
      <c r="G110" s="14"/>
    </row>
  </sheetData>
  <mergeCells count="5">
    <mergeCell ref="A85:F87"/>
    <mergeCell ref="A88:F88"/>
    <mergeCell ref="A104:H105"/>
    <mergeCell ref="A107:G108"/>
    <mergeCell ref="A109:G110"/>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Workings </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Margaret Kerubo</dc:creator>
  <cp:lastModifiedBy>User</cp:lastModifiedBy>
  <dcterms:created xsi:type="dcterms:W3CDTF">2021-05-07T08:39:05Z</dcterms:created>
  <dcterms:modified xsi:type="dcterms:W3CDTF">2021-05-07T19:24:53Z</dcterms:modified>
</cp:coreProperties>
</file>