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hidePivotFieldList="1" defaultThemeVersion="166925"/>
  <xr:revisionPtr revIDLastSave="0" documentId="8_{B21567B7-EEDE-417A-9801-6E42C06991B1}" xr6:coauthVersionLast="46" xr6:coauthVersionMax="46" xr10:uidLastSave="{00000000-0000-0000-0000-000000000000}"/>
  <bookViews>
    <workbookView xWindow="30" yWindow="630" windowWidth="20460" windowHeight="10890" activeTab="2" xr2:uid="{367445B4-95A7-469D-AA7C-7FA8C8C3A2DA}"/>
  </bookViews>
  <sheets>
    <sheet name="Data for Final" sheetId="1" r:id="rId1"/>
    <sheet name="a" sheetId="3" r:id="rId2"/>
    <sheet name="c_i" sheetId="6" r:id="rId3"/>
    <sheet name="Sheet2" sheetId="7" r:id="rId4"/>
    <sheet name="b" sheetId="8" r:id="rId5"/>
    <sheet name="Sheet4" sheetId="5" r:id="rId6"/>
    <sheet name="Sheet1" sheetId="9" r:id="rId7"/>
    <sheet name="WT" sheetId="10" r:id="rId8"/>
  </sheets>
  <definedNames>
    <definedName name="_xlnm._FilterDatabase" localSheetId="2" hidden="1">c_i!$B$37:$D$103</definedName>
  </definedNames>
  <calcPr calcId="181029"/>
  <pivotCaches>
    <pivotCache cacheId="0" r:id="rId9"/>
    <pivotCache cacheId="1" r:id="rId10"/>
    <pivotCache cacheId="2" r:id="rId11"/>
    <pivotCache cacheId="3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0" l="1"/>
  <c r="B22" i="10"/>
  <c r="B18" i="10"/>
  <c r="B17" i="10"/>
  <c r="B16" i="10"/>
  <c r="B11" i="10"/>
  <c r="B8" i="10"/>
  <c r="B21" i="10"/>
  <c r="B14" i="10" l="1"/>
  <c r="H38" i="6" l="1"/>
  <c r="J38" i="6"/>
  <c r="H37" i="6"/>
  <c r="J37" i="6"/>
  <c r="D38" i="6"/>
  <c r="D71" i="6"/>
  <c r="D39" i="6"/>
  <c r="D40" i="6"/>
  <c r="D72" i="6"/>
  <c r="D73" i="6"/>
  <c r="D74" i="6"/>
  <c r="D41" i="6"/>
  <c r="D42" i="6"/>
  <c r="D75" i="6"/>
  <c r="D43" i="6"/>
  <c r="D44" i="6"/>
  <c r="D76" i="6"/>
  <c r="D77" i="6"/>
  <c r="D78" i="6"/>
  <c r="D79" i="6"/>
  <c r="D80" i="6"/>
  <c r="D81" i="6"/>
  <c r="D45" i="6"/>
  <c r="D82" i="6"/>
  <c r="D46" i="6"/>
  <c r="D47" i="6"/>
  <c r="D48" i="6"/>
  <c r="D49" i="6"/>
  <c r="D50" i="6"/>
  <c r="D83" i="6"/>
  <c r="D51" i="6"/>
  <c r="D84" i="6"/>
  <c r="D85" i="6"/>
  <c r="D52" i="6"/>
  <c r="D86" i="6"/>
  <c r="D87" i="6"/>
  <c r="D53" i="6"/>
  <c r="D54" i="6"/>
  <c r="D88" i="6"/>
  <c r="D89" i="6"/>
  <c r="D90" i="6"/>
  <c r="D91" i="6"/>
  <c r="D92" i="6"/>
  <c r="D55" i="6"/>
  <c r="D56" i="6"/>
  <c r="D57" i="6"/>
  <c r="D58" i="6"/>
  <c r="D59" i="6"/>
  <c r="D93" i="6"/>
  <c r="D94" i="6"/>
  <c r="D95" i="6"/>
  <c r="D60" i="6"/>
  <c r="D96" i="6"/>
  <c r="D61" i="6"/>
  <c r="D62" i="6"/>
  <c r="D97" i="6"/>
  <c r="D63" i="6"/>
  <c r="D98" i="6"/>
  <c r="D64" i="6"/>
  <c r="D99" i="6"/>
  <c r="D100" i="6"/>
  <c r="D65" i="6"/>
  <c r="D101" i="6"/>
  <c r="D66" i="6"/>
  <c r="D67" i="6"/>
  <c r="D102" i="6"/>
  <c r="D68" i="6"/>
  <c r="D103" i="6"/>
  <c r="D69" i="6"/>
  <c r="D70" i="6"/>
  <c r="J35" i="6" l="1"/>
  <c r="J34" i="6"/>
  <c r="J33" i="6"/>
  <c r="J32" i="6"/>
  <c r="H36" i="6"/>
  <c r="H35" i="6"/>
  <c r="H34" i="6"/>
  <c r="H33" i="6"/>
  <c r="H32" i="6"/>
  <c r="F8" i="8"/>
  <c r="E5" i="8"/>
  <c r="F5" i="8"/>
  <c r="F3" i="8"/>
  <c r="F2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2" i="8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2" i="1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2" i="8"/>
  <c r="E2" i="8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2" i="1"/>
  <c r="E6" i="8"/>
  <c r="E3" i="8"/>
  <c r="E8" i="8" l="1"/>
  <c r="S35" i="6" l="1"/>
  <c r="A35" i="6"/>
  <c r="S34" i="6"/>
  <c r="A34" i="6" s="1"/>
  <c r="S33" i="6"/>
  <c r="A33" i="6" s="1"/>
  <c r="P33" i="6"/>
  <c r="B33" i="6"/>
  <c r="S32" i="6"/>
  <c r="A32" i="6" s="1"/>
  <c r="P32" i="6"/>
  <c r="B32" i="6"/>
  <c r="S31" i="6"/>
  <c r="A31" i="6" s="1"/>
  <c r="P31" i="6"/>
  <c r="B31" i="6"/>
  <c r="S30" i="6"/>
  <c r="A30" i="6" s="1"/>
  <c r="P30" i="6"/>
  <c r="B30" i="6"/>
  <c r="S29" i="6"/>
  <c r="A29" i="6" s="1"/>
  <c r="P29" i="6"/>
  <c r="B29" i="6"/>
  <c r="S28" i="6"/>
  <c r="A28" i="6" s="1"/>
  <c r="P28" i="6"/>
  <c r="B28" i="6"/>
  <c r="S27" i="6"/>
  <c r="A27" i="6" s="1"/>
  <c r="P27" i="6"/>
  <c r="B27" i="6"/>
  <c r="S26" i="6"/>
  <c r="A26" i="6" s="1"/>
  <c r="P26" i="6"/>
  <c r="B26" i="6"/>
  <c r="S25" i="6"/>
  <c r="A25" i="6" s="1"/>
  <c r="P25" i="6"/>
  <c r="B25" i="6"/>
  <c r="S24" i="6"/>
  <c r="A24" i="6" s="1"/>
  <c r="P24" i="6"/>
  <c r="B24" i="6"/>
  <c r="S23" i="6"/>
  <c r="A23" i="6" s="1"/>
  <c r="P23" i="6"/>
  <c r="B23" i="6"/>
  <c r="S22" i="6"/>
  <c r="A22" i="6" s="1"/>
  <c r="P22" i="6"/>
  <c r="B22" i="6"/>
  <c r="S21" i="6"/>
  <c r="A21" i="6" s="1"/>
  <c r="P21" i="6"/>
  <c r="B21" i="6"/>
  <c r="S20" i="6"/>
  <c r="A20" i="6" s="1"/>
  <c r="P20" i="6"/>
  <c r="B20" i="6"/>
  <c r="S19" i="6"/>
  <c r="A19" i="6" s="1"/>
  <c r="P19" i="6"/>
  <c r="B19" i="6"/>
  <c r="S18" i="6"/>
  <c r="A18" i="6" s="1"/>
  <c r="P18" i="6"/>
  <c r="B18" i="6"/>
  <c r="S17" i="6"/>
  <c r="A17" i="6" s="1"/>
  <c r="P17" i="6"/>
  <c r="B17" i="6"/>
  <c r="S16" i="6"/>
  <c r="A16" i="6" s="1"/>
  <c r="P16" i="6"/>
  <c r="B16" i="6"/>
  <c r="S15" i="6"/>
  <c r="A15" i="6" s="1"/>
  <c r="P15" i="6"/>
  <c r="B15" i="6"/>
  <c r="S14" i="6"/>
  <c r="A14" i="6" s="1"/>
  <c r="P14" i="6"/>
  <c r="B14" i="6"/>
  <c r="S13" i="6"/>
  <c r="A13" i="6" s="1"/>
  <c r="P13" i="6"/>
  <c r="B13" i="6"/>
  <c r="S12" i="6"/>
  <c r="A12" i="6" s="1"/>
  <c r="P12" i="6"/>
  <c r="B12" i="6"/>
  <c r="S11" i="6"/>
  <c r="A11" i="6" s="1"/>
  <c r="P11" i="6"/>
  <c r="B11" i="6"/>
  <c r="S10" i="6"/>
  <c r="A10" i="6" s="1"/>
  <c r="P10" i="6"/>
  <c r="B10" i="6"/>
  <c r="S9" i="6"/>
  <c r="A9" i="6" s="1"/>
  <c r="P9" i="6"/>
  <c r="B9" i="6"/>
  <c r="S8" i="6"/>
  <c r="A8" i="6" s="1"/>
  <c r="P8" i="6"/>
  <c r="B8" i="6"/>
  <c r="S7" i="6"/>
  <c r="A7" i="6" s="1"/>
  <c r="P7" i="6"/>
  <c r="B7" i="6"/>
  <c r="S6" i="6"/>
  <c r="A6" i="6" s="1"/>
  <c r="P6" i="6"/>
  <c r="B6" i="6"/>
  <c r="S5" i="6"/>
  <c r="A5" i="6" s="1"/>
  <c r="P5" i="6"/>
  <c r="B5" i="6"/>
  <c r="S4" i="6"/>
  <c r="A4" i="6" s="1"/>
  <c r="P4" i="6"/>
  <c r="B4" i="6"/>
  <c r="S3" i="6"/>
  <c r="A3" i="6" s="1"/>
  <c r="P3" i="6"/>
  <c r="B3" i="6"/>
  <c r="S2" i="6"/>
  <c r="A2" i="6" s="1"/>
  <c r="P2" i="6"/>
  <c r="B2" i="6"/>
  <c r="N20" i="3" l="1"/>
  <c r="N19" i="3"/>
</calcChain>
</file>

<file path=xl/sharedStrings.xml><?xml version="1.0" encoding="utf-8"?>
<sst xmlns="http://schemas.openxmlformats.org/spreadsheetml/2006/main" count="164" uniqueCount="130">
  <si>
    <t>Gender</t>
  </si>
  <si>
    <t>Age</t>
  </si>
  <si>
    <t>Height</t>
  </si>
  <si>
    <t>Weight 1</t>
  </si>
  <si>
    <t>Weight 2</t>
  </si>
  <si>
    <t>CholLevel 1</t>
  </si>
  <si>
    <t>CholLevel 2</t>
  </si>
  <si>
    <t>Total Fat Intake 1</t>
  </si>
  <si>
    <t>Total Fat Intake 2</t>
  </si>
  <si>
    <t>Dietary Chol intake 1</t>
  </si>
  <si>
    <t>Dietary Chol intake 2</t>
  </si>
  <si>
    <t>% CalfrFat 1</t>
  </si>
  <si>
    <t>% CalfrFat 2</t>
  </si>
  <si>
    <t>TotFat 1</t>
  </si>
  <si>
    <t>TotFat 2</t>
  </si>
  <si>
    <t>Variable set 1:</t>
  </si>
  <si>
    <t>fat intake</t>
  </si>
  <si>
    <t>ho:</t>
  </si>
  <si>
    <t>there is no significant difference in the mean fat intake before and after Nutrition education program</t>
  </si>
  <si>
    <t>h1:</t>
  </si>
  <si>
    <t>the mean fat intake before Nutrition education program is more than that after Nutrition education program.</t>
  </si>
  <si>
    <t>level of significance</t>
  </si>
  <si>
    <t>alpha = 0.05</t>
  </si>
  <si>
    <t>Count of TotFat 1</t>
  </si>
  <si>
    <t>Total</t>
  </si>
  <si>
    <t>10-30</t>
  </si>
  <si>
    <t>30-50</t>
  </si>
  <si>
    <t>50-70</t>
  </si>
  <si>
    <t>70-90</t>
  </si>
  <si>
    <t>90-110</t>
  </si>
  <si>
    <t>110-130</t>
  </si>
  <si>
    <t>Grand Total</t>
  </si>
  <si>
    <t>Count of TotFat 2</t>
  </si>
  <si>
    <t>&lt;10</t>
  </si>
  <si>
    <t>&gt;150</t>
  </si>
  <si>
    <t>z-Test: Two Sample for Means</t>
  </si>
  <si>
    <t>Mean</t>
  </si>
  <si>
    <t>Known Variance</t>
  </si>
  <si>
    <t>Observations</t>
  </si>
  <si>
    <t>Hypothesized Mean Difference</t>
  </si>
  <si>
    <t>z</t>
  </si>
  <si>
    <t>P(Z&lt;=z) one-tail</t>
  </si>
  <si>
    <t>z Critical one-tail</t>
  </si>
  <si>
    <t>P(Z&lt;=z) two-tail</t>
  </si>
  <si>
    <t>z Critical two-tail</t>
  </si>
  <si>
    <t>male_fat_reduction</t>
  </si>
  <si>
    <t>female_fat_reduction</t>
  </si>
  <si>
    <t>Count of male_fat_reduction</t>
  </si>
  <si>
    <t>&lt;-5</t>
  </si>
  <si>
    <t>-5-5</t>
  </si>
  <si>
    <t>5-15</t>
  </si>
  <si>
    <t>15-25</t>
  </si>
  <si>
    <t>25-35</t>
  </si>
  <si>
    <t>35-45</t>
  </si>
  <si>
    <t>45-55</t>
  </si>
  <si>
    <t>55-65</t>
  </si>
  <si>
    <t>65-75</t>
  </si>
  <si>
    <t>85-95</t>
  </si>
  <si>
    <t>95-105</t>
  </si>
  <si>
    <t>Count of female_fat_reduction</t>
  </si>
  <si>
    <t>&lt;-20</t>
  </si>
  <si>
    <t>-20--10</t>
  </si>
  <si>
    <t>-10-0</t>
  </si>
  <si>
    <t>0-10</t>
  </si>
  <si>
    <t>10-20</t>
  </si>
  <si>
    <t>20-30</t>
  </si>
  <si>
    <t>40-50</t>
  </si>
  <si>
    <t>50-60</t>
  </si>
  <si>
    <t>60-70</t>
  </si>
  <si>
    <t>70-80</t>
  </si>
  <si>
    <t>90-100</t>
  </si>
  <si>
    <t>&gt;100</t>
  </si>
  <si>
    <t>t-Test: Two-Sample Assuming Equal Variances</t>
  </si>
  <si>
    <t>Variance</t>
  </si>
  <si>
    <t>Pooled Variance</t>
  </si>
  <si>
    <t>df</t>
  </si>
  <si>
    <t>t Stat</t>
  </si>
  <si>
    <t>P(T&lt;=t) one-tail</t>
  </si>
  <si>
    <t>t Critical one-tail</t>
  </si>
  <si>
    <t>P(T&lt;=t) two-tail</t>
  </si>
  <si>
    <t>t Critical two-tail</t>
  </si>
  <si>
    <t>r=</t>
  </si>
  <si>
    <t>n=</t>
  </si>
  <si>
    <t>t=</t>
  </si>
  <si>
    <t>r*sqrt((n-2)/(1-r^2))</t>
  </si>
  <si>
    <t>t(a/2,n-2) =</t>
  </si>
  <si>
    <t xml:space="preserve">p-value = </t>
  </si>
  <si>
    <t>F-Test Two-Sample for Variances</t>
  </si>
  <si>
    <t>F</t>
  </si>
  <si>
    <t>P(F&lt;=f) one-tail</t>
  </si>
  <si>
    <t>F Critical one-tail</t>
  </si>
  <si>
    <t>Diff in Fat Intake</t>
  </si>
  <si>
    <t>diff in Fat level</t>
  </si>
  <si>
    <t>diff in Calories from Fat</t>
  </si>
  <si>
    <t>Diff in CalfrFat</t>
  </si>
  <si>
    <t>Fat Intake</t>
  </si>
  <si>
    <t>Calories from fat</t>
  </si>
  <si>
    <t>n1</t>
  </si>
  <si>
    <t>n2</t>
  </si>
  <si>
    <t>n1n2</t>
  </si>
  <si>
    <t>n1+1</t>
  </si>
  <si>
    <t>n1(n1+1)/2</t>
  </si>
  <si>
    <t>male</t>
  </si>
  <si>
    <t>female</t>
  </si>
  <si>
    <t>n2+1</t>
  </si>
  <si>
    <t>n2(n2+1)/2</t>
  </si>
  <si>
    <t>Group Data</t>
  </si>
  <si>
    <t xml:space="preserve">All Data </t>
  </si>
  <si>
    <t>Rank</t>
  </si>
  <si>
    <t>R1</t>
  </si>
  <si>
    <t>R2</t>
  </si>
  <si>
    <t>U2</t>
  </si>
  <si>
    <t>U1</t>
  </si>
  <si>
    <t>U stat</t>
  </si>
  <si>
    <t>Wilcoxon Rank Sum Test</t>
  </si>
  <si>
    <t>Data</t>
  </si>
  <si>
    <t>Level of Significance</t>
  </si>
  <si>
    <t>Sample Size</t>
  </si>
  <si>
    <t>Sum of Ranks</t>
  </si>
  <si>
    <t>Intermediate Calculations</t>
  </si>
  <si>
    <t>Total Sample Size n</t>
  </si>
  <si>
    <t>Upper-Tail Test</t>
  </si>
  <si>
    <t>Upper Critical Value</t>
  </si>
  <si>
    <r>
      <t>p</t>
    </r>
    <r>
      <rPr>
        <b/>
        <sz val="11"/>
        <rFont val="Calibri"/>
        <family val="2"/>
      </rPr>
      <t>-Value</t>
    </r>
  </si>
  <si>
    <t>Male fat reduction</t>
  </si>
  <si>
    <t>Female fat reduction</t>
  </si>
  <si>
    <t>U Stat</t>
  </si>
  <si>
    <t>U1 Mean</t>
  </si>
  <si>
    <t>Standard dev U1</t>
  </si>
  <si>
    <r>
      <rPr>
        <b/>
        <i/>
        <sz val="11"/>
        <rFont val="Calibri"/>
        <family val="2"/>
      </rPr>
      <t>Z</t>
    </r>
    <r>
      <rPr>
        <b/>
        <sz val="11"/>
        <rFont val="Calibri"/>
        <family val="2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</si>
</sst>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0000000"/>
    <numFmt numFmtId="166" formatCode="0.0000"/>
    <numFmt numFmtId="167" formatCode="0.00000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color rgb="FF00000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1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1" fontId="0" fillId="0" borderId="0" xfId="0" applyNumberFormat="1"/>
    <xf numFmtId="164" fontId="1" fillId="2" borderId="0" xfId="0" applyNumberFormat="1" applyFont="1" applyFill="1"/>
    <xf numFmtId="0" fontId="0" fillId="2" borderId="0" xfId="0" applyFill="1"/>
    <xf numFmtId="2" fontId="0" fillId="2" borderId="0" xfId="0" applyNumberFormat="1" applyFill="1"/>
    <xf numFmtId="0" fontId="2" fillId="0" borderId="1" xfId="1" applyFont="1" applyBorder="1" applyAlignment="1">
      <alignment horizontal="center"/>
    </xf>
    <xf numFmtId="0" fontId="1" fillId="0" borderId="0" xfId="1"/>
    <xf numFmtId="0" fontId="3" fillId="0" borderId="0" xfId="1" applyFont="1"/>
    <xf numFmtId="0" fontId="4" fillId="0" borderId="0" xfId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3" xfId="0" applyNumberFormat="1" applyBorder="1"/>
    <xf numFmtId="0" fontId="0" fillId="0" borderId="4" xfId="0" applyBorder="1"/>
    <xf numFmtId="0" fontId="0" fillId="0" borderId="5" xfId="0" applyNumberFormat="1" applyBorder="1"/>
    <xf numFmtId="0" fontId="0" fillId="0" borderId="6" xfId="0" applyBorder="1"/>
    <xf numFmtId="0" fontId="0" fillId="0" borderId="7" xfId="0" applyNumberFormat="1" applyBorder="1"/>
    <xf numFmtId="165" fontId="1" fillId="0" borderId="0" xfId="1" applyNumberFormat="1"/>
    <xf numFmtId="0" fontId="0" fillId="0" borderId="0" xfId="0" applyFill="1" applyBorder="1" applyAlignment="1"/>
    <xf numFmtId="0" fontId="0" fillId="0" borderId="8" xfId="0" applyFill="1" applyBorder="1" applyAlignment="1"/>
    <xf numFmtId="0" fontId="5" fillId="0" borderId="9" xfId="0" applyFont="1" applyFill="1" applyBorder="1" applyAlignment="1">
      <alignment horizontal="center"/>
    </xf>
    <xf numFmtId="0" fontId="1" fillId="0" borderId="0" xfId="1" applyAlignment="1">
      <alignment horizontal="center"/>
    </xf>
    <xf numFmtId="0" fontId="6" fillId="0" borderId="2" xfId="2" applyBorder="1"/>
    <xf numFmtId="0" fontId="6" fillId="0" borderId="3" xfId="2" applyBorder="1"/>
    <xf numFmtId="2" fontId="1" fillId="0" borderId="0" xfId="1" applyNumberFormat="1"/>
    <xf numFmtId="0" fontId="6" fillId="0" borderId="4" xfId="2" applyBorder="1"/>
    <xf numFmtId="0" fontId="6" fillId="0" borderId="5" xfId="2" applyBorder="1"/>
    <xf numFmtId="0" fontId="6" fillId="0" borderId="6" xfId="2" applyBorder="1"/>
    <xf numFmtId="0" fontId="6" fillId="0" borderId="7" xfId="2" applyBorder="1"/>
    <xf numFmtId="0" fontId="6" fillId="0" borderId="0" xfId="2"/>
    <xf numFmtId="0" fontId="5" fillId="0" borderId="9" xfId="2" applyFont="1" applyBorder="1" applyAlignment="1">
      <alignment horizontal="center"/>
    </xf>
    <xf numFmtId="0" fontId="6" fillId="0" borderId="8" xfId="2" applyBorder="1"/>
    <xf numFmtId="2" fontId="1" fillId="0" borderId="0" xfId="2" applyNumberFormat="1" applyFont="1" applyAlignment="1">
      <alignment horizontal="center"/>
    </xf>
    <xf numFmtId="1" fontId="1" fillId="0" borderId="0" xfId="1" applyNumberFormat="1"/>
    <xf numFmtId="166" fontId="1" fillId="0" borderId="0" xfId="1" applyNumberFormat="1" applyAlignment="1">
      <alignment horizontal="left"/>
    </xf>
    <xf numFmtId="0" fontId="1" fillId="0" borderId="0" xfId="1" applyAlignment="1">
      <alignment horizontal="left"/>
    </xf>
    <xf numFmtId="167" fontId="1" fillId="0" borderId="0" xfId="1" applyNumberFormat="1" applyAlignment="1">
      <alignment horizontal="left"/>
    </xf>
    <xf numFmtId="164" fontId="0" fillId="2" borderId="0" xfId="0" applyNumberFormat="1" applyFont="1" applyFill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Continuous"/>
    </xf>
    <xf numFmtId="0" fontId="8" fillId="0" borderId="0" xfId="1" applyFont="1"/>
    <xf numFmtId="0" fontId="7" fillId="0" borderId="0" xfId="1" applyFont="1"/>
    <xf numFmtId="0" fontId="8" fillId="0" borderId="1" xfId="1" applyFont="1" applyBorder="1" applyAlignment="1">
      <alignment horizontal="centerContinuous"/>
    </xf>
    <xf numFmtId="0" fontId="8" fillId="0" borderId="1" xfId="1" applyFont="1" applyBorder="1"/>
    <xf numFmtId="0" fontId="8" fillId="0" borderId="1" xfId="1" quotePrefix="1" applyFont="1" applyBorder="1"/>
    <xf numFmtId="0" fontId="8" fillId="0" borderId="0" xfId="1" quotePrefix="1" applyFont="1"/>
    <xf numFmtId="0" fontId="9" fillId="0" borderId="1" xfId="1" applyFont="1" applyBorder="1"/>
    <xf numFmtId="166" fontId="8" fillId="0" borderId="1" xfId="1" applyNumberFormat="1" applyFont="1" applyBorder="1"/>
    <xf numFmtId="0" fontId="7" fillId="3" borderId="1" xfId="1" applyFont="1" applyFill="1" applyBorder="1" applyAlignment="1">
      <alignment horizontal="centerContinuous"/>
    </xf>
    <xf numFmtId="0" fontId="7" fillId="3" borderId="1" xfId="1" applyFont="1" applyFill="1" applyBorder="1"/>
    <xf numFmtId="0" fontId="7" fillId="4" borderId="1" xfId="1" applyFont="1" applyFill="1" applyBorder="1" applyAlignment="1">
      <alignment horizontal="centerContinuous"/>
    </xf>
    <xf numFmtId="0" fontId="7" fillId="4" borderId="1" xfId="1" applyFont="1" applyFill="1" applyBorder="1"/>
    <xf numFmtId="166" fontId="7" fillId="4" borderId="1" xfId="1" applyNumberFormat="1" applyFont="1" applyFill="1" applyBorder="1"/>
    <xf numFmtId="0" fontId="10" fillId="4" borderId="1" xfId="1" applyFont="1" applyFill="1" applyBorder="1"/>
    <xf numFmtId="0" fontId="7" fillId="5" borderId="1" xfId="1" applyFont="1" applyFill="1" applyBorder="1"/>
    <xf numFmtId="165" fontId="7" fillId="4" borderId="1" xfId="1" applyNumberFormat="1" applyFont="1" applyFill="1" applyBorder="1"/>
    <xf numFmtId="0" fontId="2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</cellXfs>
  <cellStyles count="3">
    <cellStyle name="Normal" xfId="0" builtinId="0"/>
    <cellStyle name="Normal 2" xfId="1" xr:uid="{AE603C26-0BBC-4F2B-990D-3314F898472B}"/>
    <cellStyle name="Normal 3" xfId="2" xr:uid="{29163D42-9D64-435D-A1FB-3A5285A306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tyles" Target="styles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[Attachment Analysis (1) revised.xlsx]a!PivotTable4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TotFat 2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spPr>
            <a:noFill/>
            <a:ln w="25400">
              <a:noFill/>
            </a:ln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a!$E$25:$E$26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a!$D$27:$D$32</c:f>
              <c:strCache>
                <c:ptCount val="5"/>
                <c:pt idx="0">
                  <c:v>&lt;10</c:v>
                </c:pt>
                <c:pt idx="1">
                  <c:v>10-30</c:v>
                </c:pt>
                <c:pt idx="2">
                  <c:v>30-50</c:v>
                </c:pt>
                <c:pt idx="3">
                  <c:v>50-70</c:v>
                </c:pt>
                <c:pt idx="4">
                  <c:v>70-90</c:v>
                </c:pt>
              </c:strCache>
            </c:strRef>
          </c:cat>
          <c:val>
            <c:numRef>
              <c:f>a!$E$27:$E$32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32</c:v>
                </c:pt>
                <c:pt idx="3">
                  <c:v>13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6-473D-BE4F-777C38AF7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7234447"/>
        <c:axId val="1"/>
      </c:barChart>
      <c:catAx>
        <c:axId val="2172344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Fat Intake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723444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[Attachment Analysis (1) revised.xlsx]a!PivotTable1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TotFat 1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a!$E$10:$E$11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a!$D$12:$D$20</c:f>
              <c:strCache>
                <c:ptCount val="8"/>
                <c:pt idx="0">
                  <c:v>&lt;10</c:v>
                </c:pt>
                <c:pt idx="1">
                  <c:v>10-30</c:v>
                </c:pt>
                <c:pt idx="2">
                  <c:v>30-50</c:v>
                </c:pt>
                <c:pt idx="3">
                  <c:v>50-70</c:v>
                </c:pt>
                <c:pt idx="4">
                  <c:v>70-90</c:v>
                </c:pt>
                <c:pt idx="5">
                  <c:v>90-110</c:v>
                </c:pt>
                <c:pt idx="6">
                  <c:v>110-130</c:v>
                </c:pt>
                <c:pt idx="7">
                  <c:v>&gt;150</c:v>
                </c:pt>
              </c:strCache>
            </c:strRef>
          </c:cat>
          <c:val>
            <c:numRef>
              <c:f>a!$E$12:$E$20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20</c:v>
                </c:pt>
                <c:pt idx="3">
                  <c:v>8</c:v>
                </c:pt>
                <c:pt idx="4">
                  <c:v>15</c:v>
                </c:pt>
                <c:pt idx="5">
                  <c:v>11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3-433A-9BFC-43EE3DDB5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7223215"/>
        <c:axId val="1"/>
      </c:barChart>
      <c:catAx>
        <c:axId val="2172232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Fat Intake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722321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[Attachment Analysis (1) revised.xlsx]c_i!PivotTable1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male_fat_reduction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c_i!$E$1:$E$2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c_i!$D$3:$D$14</c:f>
              <c:strCache>
                <c:ptCount val="11"/>
                <c:pt idx="0">
                  <c:v>&lt;-5</c:v>
                </c:pt>
                <c:pt idx="1">
                  <c:v>-5-5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85-95</c:v>
                </c:pt>
                <c:pt idx="10">
                  <c:v>95-105</c:v>
                </c:pt>
              </c:strCache>
            </c:strRef>
          </c:cat>
          <c:val>
            <c:numRef>
              <c:f>c_i!$E$3:$E$14</c:f>
              <c:numCache>
                <c:formatCode>General</c:formatCode>
                <c:ptCount val="11"/>
                <c:pt idx="0">
                  <c:v>9</c:v>
                </c:pt>
                <c:pt idx="1">
                  <c:v>4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F4-487D-ADD2-74800DD40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7227375"/>
        <c:axId val="1"/>
      </c:barChart>
      <c:catAx>
        <c:axId val="2172273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Male</a:t>
                </a:r>
                <a:r>
                  <a:rPr lang="en-US" baseline="0"/>
                  <a:t> Fat reduction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22737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[Attachment Analysis (1) revised.xlsx]c_i!PivotTable2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female_fat_reduction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4F81BD"/>
          </a:solidFill>
          <a:ln w="25400"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c_i!$E$17:$E$18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c_i!$D$19:$D$31</c:f>
              <c:strCache>
                <c:ptCount val="12"/>
                <c:pt idx="0">
                  <c:v>&lt;-20</c:v>
                </c:pt>
                <c:pt idx="1">
                  <c:v>-20--10</c:v>
                </c:pt>
                <c:pt idx="2">
                  <c:v>-10-0</c:v>
                </c:pt>
                <c:pt idx="3">
                  <c:v>0-10</c:v>
                </c:pt>
                <c:pt idx="4">
                  <c:v>10-20</c:v>
                </c:pt>
                <c:pt idx="5">
                  <c:v>20-30</c:v>
                </c:pt>
                <c:pt idx="6">
                  <c:v>40-50</c:v>
                </c:pt>
                <c:pt idx="7">
                  <c:v>50-60</c:v>
                </c:pt>
                <c:pt idx="8">
                  <c:v>60-70</c:v>
                </c:pt>
                <c:pt idx="9">
                  <c:v>70-80</c:v>
                </c:pt>
                <c:pt idx="10">
                  <c:v>90-100</c:v>
                </c:pt>
                <c:pt idx="11">
                  <c:v>&gt;100</c:v>
                </c:pt>
              </c:strCache>
            </c:strRef>
          </c:cat>
          <c:val>
            <c:numRef>
              <c:f>c_i!$E$19:$E$31</c:f>
              <c:numCache>
                <c:formatCode>General</c:formatCode>
                <c:ptCount val="12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1-47B9-A9DE-FC2EE5C27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17228207"/>
        <c:axId val="1"/>
      </c:barChart>
      <c:catAx>
        <c:axId val="2172282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Female Fat reduction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22820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scatter-plot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b!$B$1</c:f>
              <c:strCache>
                <c:ptCount val="1"/>
                <c:pt idx="0">
                  <c:v>diff in Fat level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583398950131233"/>
                  <c:y val="-0.5290700641586468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b!$A$2:$A$67</c:f>
              <c:numCache>
                <c:formatCode>0</c:formatCode>
                <c:ptCount val="66"/>
                <c:pt idx="0">
                  <c:v>45.533834883620202</c:v>
                </c:pt>
                <c:pt idx="1">
                  <c:v>56.479839814706615</c:v>
                </c:pt>
                <c:pt idx="2">
                  <c:v>53.824969652782713</c:v>
                </c:pt>
                <c:pt idx="3">
                  <c:v>50.368433053322349</c:v>
                </c:pt>
                <c:pt idx="4">
                  <c:v>60.874100519037704</c:v>
                </c:pt>
                <c:pt idx="5">
                  <c:v>39.900314130339346</c:v>
                </c:pt>
                <c:pt idx="6">
                  <c:v>42.245474688312669</c:v>
                </c:pt>
                <c:pt idx="7">
                  <c:v>67.776514510986857</c:v>
                </c:pt>
                <c:pt idx="8">
                  <c:v>64.317697476802351</c:v>
                </c:pt>
                <c:pt idx="9">
                  <c:v>39.87827184061954</c:v>
                </c:pt>
                <c:pt idx="10">
                  <c:v>42.284216464591402</c:v>
                </c:pt>
                <c:pt idx="11">
                  <c:v>68.09545896912779</c:v>
                </c:pt>
                <c:pt idx="12">
                  <c:v>68.800413055380375</c:v>
                </c:pt>
                <c:pt idx="13">
                  <c:v>43.608641717625687</c:v>
                </c:pt>
                <c:pt idx="14">
                  <c:v>49.335414576075316</c:v>
                </c:pt>
                <c:pt idx="15">
                  <c:v>37.46301635751086</c:v>
                </c:pt>
                <c:pt idx="16">
                  <c:v>64.233878010436939</c:v>
                </c:pt>
                <c:pt idx="17">
                  <c:v>54.392560167779529</c:v>
                </c:pt>
                <c:pt idx="18">
                  <c:v>34.89416772783639</c:v>
                </c:pt>
                <c:pt idx="19">
                  <c:v>49.641086761956927</c:v>
                </c:pt>
                <c:pt idx="20">
                  <c:v>55.218871259089049</c:v>
                </c:pt>
                <c:pt idx="21">
                  <c:v>35.33021546869854</c:v>
                </c:pt>
                <c:pt idx="22">
                  <c:v>36.78715218060016</c:v>
                </c:pt>
                <c:pt idx="23">
                  <c:v>51.951585066739192</c:v>
                </c:pt>
                <c:pt idx="24">
                  <c:v>41.969906118386987</c:v>
                </c:pt>
                <c:pt idx="25">
                  <c:v>58.136808702364561</c:v>
                </c:pt>
                <c:pt idx="26">
                  <c:v>59.74025329805179</c:v>
                </c:pt>
                <c:pt idx="27">
                  <c:v>47.501326704758718</c:v>
                </c:pt>
                <c:pt idx="28">
                  <c:v>46.739773898350137</c:v>
                </c:pt>
                <c:pt idx="29">
                  <c:v>47.012624426987692</c:v>
                </c:pt>
                <c:pt idx="30">
                  <c:v>37.357691931345443</c:v>
                </c:pt>
                <c:pt idx="31">
                  <c:v>46.59873557651855</c:v>
                </c:pt>
                <c:pt idx="32">
                  <c:v>56.731126915954214</c:v>
                </c:pt>
                <c:pt idx="33">
                  <c:v>49.547394069756109</c:v>
                </c:pt>
                <c:pt idx="34">
                  <c:v>35.135036837866387</c:v>
                </c:pt>
                <c:pt idx="35">
                  <c:v>52.903348782502633</c:v>
                </c:pt>
                <c:pt idx="36">
                  <c:v>52.571258695068231</c:v>
                </c:pt>
                <c:pt idx="37">
                  <c:v>54.409466518958077</c:v>
                </c:pt>
                <c:pt idx="38">
                  <c:v>65.500353053423908</c:v>
                </c:pt>
                <c:pt idx="39">
                  <c:v>41.647728395964016</c:v>
                </c:pt>
                <c:pt idx="40">
                  <c:v>49.409215603901217</c:v>
                </c:pt>
                <c:pt idx="41">
                  <c:v>47.999291350029587</c:v>
                </c:pt>
                <c:pt idx="42">
                  <c:v>49.39033699298448</c:v>
                </c:pt>
                <c:pt idx="43">
                  <c:v>27.214957226563673</c:v>
                </c:pt>
                <c:pt idx="44">
                  <c:v>57.50043531717985</c:v>
                </c:pt>
                <c:pt idx="45">
                  <c:v>53.483227208714851</c:v>
                </c:pt>
                <c:pt idx="46">
                  <c:v>62.546538568977752</c:v>
                </c:pt>
                <c:pt idx="47">
                  <c:v>45.90793805183386</c:v>
                </c:pt>
                <c:pt idx="48">
                  <c:v>58.831603939082328</c:v>
                </c:pt>
                <c:pt idx="49">
                  <c:v>60.548596610981825</c:v>
                </c:pt>
                <c:pt idx="50">
                  <c:v>55.368748811316969</c:v>
                </c:pt>
                <c:pt idx="51">
                  <c:v>39.601534070169855</c:v>
                </c:pt>
                <c:pt idx="52">
                  <c:v>56.377538031021246</c:v>
                </c:pt>
                <c:pt idx="53">
                  <c:v>49.589757449718981</c:v>
                </c:pt>
                <c:pt idx="54">
                  <c:v>44.583085502691013</c:v>
                </c:pt>
                <c:pt idx="55">
                  <c:v>54.81760864317301</c:v>
                </c:pt>
                <c:pt idx="56">
                  <c:v>50.68862394519833</c:v>
                </c:pt>
                <c:pt idx="57">
                  <c:v>48.58682907536911</c:v>
                </c:pt>
                <c:pt idx="58">
                  <c:v>57.630920157095943</c:v>
                </c:pt>
                <c:pt idx="59">
                  <c:v>52.558244797054876</c:v>
                </c:pt>
                <c:pt idx="60">
                  <c:v>42.453887827635093</c:v>
                </c:pt>
                <c:pt idx="61">
                  <c:v>52.67888727383874</c:v>
                </c:pt>
                <c:pt idx="62">
                  <c:v>72.311562840626408</c:v>
                </c:pt>
                <c:pt idx="63">
                  <c:v>47.067760629041878</c:v>
                </c:pt>
                <c:pt idx="64">
                  <c:v>52.053036600296551</c:v>
                </c:pt>
                <c:pt idx="65">
                  <c:v>55.84830348096876</c:v>
                </c:pt>
              </c:numCache>
            </c:numRef>
          </c:xVal>
          <c:yVal>
            <c:numRef>
              <c:f>b!$B$2:$B$67</c:f>
              <c:numCache>
                <c:formatCode>0.00</c:formatCode>
                <c:ptCount val="66"/>
                <c:pt idx="0">
                  <c:v>-34.298711375476259</c:v>
                </c:pt>
                <c:pt idx="1">
                  <c:v>43.543099438026601</c:v>
                </c:pt>
                <c:pt idx="2">
                  <c:v>61.752301419031582</c:v>
                </c:pt>
                <c:pt idx="3">
                  <c:v>0.9048805557001387</c:v>
                </c:pt>
                <c:pt idx="4">
                  <c:v>15.80591773677537</c:v>
                </c:pt>
                <c:pt idx="5">
                  <c:v>59.515512527902438</c:v>
                </c:pt>
                <c:pt idx="6">
                  <c:v>-38.287299375575166</c:v>
                </c:pt>
                <c:pt idx="7">
                  <c:v>-7.5182505882570965</c:v>
                </c:pt>
                <c:pt idx="8">
                  <c:v>42.39176962445363</c:v>
                </c:pt>
                <c:pt idx="9">
                  <c:v>24.153390062633548</c:v>
                </c:pt>
                <c:pt idx="10">
                  <c:v>-54.343621590320346</c:v>
                </c:pt>
                <c:pt idx="11">
                  <c:v>90.171470859409396</c:v>
                </c:pt>
                <c:pt idx="12">
                  <c:v>65.079916792329556</c:v>
                </c:pt>
                <c:pt idx="13">
                  <c:v>43.374582260745825</c:v>
                </c:pt>
                <c:pt idx="14">
                  <c:v>8.0275616163268708</c:v>
                </c:pt>
                <c:pt idx="15">
                  <c:v>11.859610590001097</c:v>
                </c:pt>
                <c:pt idx="16">
                  <c:v>-9.9315143923522839</c:v>
                </c:pt>
                <c:pt idx="17">
                  <c:v>-28.105452181089674</c:v>
                </c:pt>
                <c:pt idx="18">
                  <c:v>9.7262521656772947</c:v>
                </c:pt>
                <c:pt idx="19">
                  <c:v>-14.318129207533467</c:v>
                </c:pt>
                <c:pt idx="20">
                  <c:v>6.3127855788041032</c:v>
                </c:pt>
                <c:pt idx="21">
                  <c:v>47.875894608187352</c:v>
                </c:pt>
                <c:pt idx="22">
                  <c:v>53.763580387301943</c:v>
                </c:pt>
                <c:pt idx="23">
                  <c:v>65.998770200677143</c:v>
                </c:pt>
                <c:pt idx="24">
                  <c:v>98.862868649274418</c:v>
                </c:pt>
                <c:pt idx="25">
                  <c:v>46.028629385334078</c:v>
                </c:pt>
                <c:pt idx="26">
                  <c:v>-7.0087448248345368</c:v>
                </c:pt>
                <c:pt idx="27">
                  <c:v>5.4439779881335078</c:v>
                </c:pt>
                <c:pt idx="28">
                  <c:v>73.774073051590619</c:v>
                </c:pt>
                <c:pt idx="29">
                  <c:v>46.155285700869236</c:v>
                </c:pt>
                <c:pt idx="30">
                  <c:v>72.86174968379494</c:v>
                </c:pt>
                <c:pt idx="31">
                  <c:v>-3.8423841335802393</c:v>
                </c:pt>
                <c:pt idx="32">
                  <c:v>-35.481783313444232</c:v>
                </c:pt>
                <c:pt idx="33">
                  <c:v>58.658035277402881</c:v>
                </c:pt>
                <c:pt idx="34">
                  <c:v>-0.53586372956382888</c:v>
                </c:pt>
                <c:pt idx="35">
                  <c:v>-5.1009498239025106</c:v>
                </c:pt>
                <c:pt idx="36">
                  <c:v>36.496018702047081</c:v>
                </c:pt>
                <c:pt idx="37">
                  <c:v>44.746508943964784</c:v>
                </c:pt>
                <c:pt idx="38">
                  <c:v>4.6097673114355686</c:v>
                </c:pt>
                <c:pt idx="39">
                  <c:v>33.748327605950145</c:v>
                </c:pt>
                <c:pt idx="40">
                  <c:v>54.138504353287665</c:v>
                </c:pt>
                <c:pt idx="41">
                  <c:v>41.152757087204911</c:v>
                </c:pt>
                <c:pt idx="42">
                  <c:v>40.864120706026441</c:v>
                </c:pt>
                <c:pt idx="43">
                  <c:v>42.203433149426957</c:v>
                </c:pt>
                <c:pt idx="44">
                  <c:v>-27.361303365483323</c:v>
                </c:pt>
                <c:pt idx="45">
                  <c:v>63.839115859169823</c:v>
                </c:pt>
                <c:pt idx="46">
                  <c:v>70.246735085935285</c:v>
                </c:pt>
                <c:pt idx="47">
                  <c:v>10.617272757061954</c:v>
                </c:pt>
                <c:pt idx="48">
                  <c:v>60.456035818634639</c:v>
                </c:pt>
                <c:pt idx="49">
                  <c:v>17.916982802305185</c:v>
                </c:pt>
                <c:pt idx="50">
                  <c:v>44.39802264951782</c:v>
                </c:pt>
                <c:pt idx="51">
                  <c:v>5.903929598613999</c:v>
                </c:pt>
                <c:pt idx="52">
                  <c:v>27.220688472873658</c:v>
                </c:pt>
                <c:pt idx="53">
                  <c:v>22.673982814516762</c:v>
                </c:pt>
                <c:pt idx="54">
                  <c:v>21.744113789619114</c:v>
                </c:pt>
                <c:pt idx="55">
                  <c:v>33.429823382891826</c:v>
                </c:pt>
                <c:pt idx="56">
                  <c:v>-11.870220820337195</c:v>
                </c:pt>
                <c:pt idx="57">
                  <c:v>-13.208763608862064</c:v>
                </c:pt>
                <c:pt idx="58">
                  <c:v>21.470709506261294</c:v>
                </c:pt>
                <c:pt idx="59">
                  <c:v>45.04928410243501</c:v>
                </c:pt>
                <c:pt idx="60">
                  <c:v>-0.95102461605416977</c:v>
                </c:pt>
                <c:pt idx="61">
                  <c:v>105.19596499125012</c:v>
                </c:pt>
                <c:pt idx="62">
                  <c:v>-5.0435632194977842</c:v>
                </c:pt>
                <c:pt idx="63">
                  <c:v>-12.881944217404126</c:v>
                </c:pt>
                <c:pt idx="64">
                  <c:v>-16.682994815576826</c:v>
                </c:pt>
                <c:pt idx="65">
                  <c:v>92.688359716554658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7A-4138-A11D-A6B9EDD98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33311"/>
        <c:axId val="1"/>
      </c:scatterChart>
      <c:valAx>
        <c:axId val="128533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424242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diff_Fat_level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33311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b!$C$1</c:f>
              <c:strCache>
                <c:ptCount val="1"/>
                <c:pt idx="0">
                  <c:v>diff in Calories from Fat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7157480314960633E-2"/>
                  <c:y val="-0.376887212015164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b!$A$2:$A$67</c:f>
              <c:numCache>
                <c:formatCode>0</c:formatCode>
                <c:ptCount val="66"/>
                <c:pt idx="0">
                  <c:v>45.533834883620202</c:v>
                </c:pt>
                <c:pt idx="1">
                  <c:v>56.479839814706615</c:v>
                </c:pt>
                <c:pt idx="2">
                  <c:v>53.824969652782713</c:v>
                </c:pt>
                <c:pt idx="3">
                  <c:v>50.368433053322349</c:v>
                </c:pt>
                <c:pt idx="4">
                  <c:v>60.874100519037704</c:v>
                </c:pt>
                <c:pt idx="5">
                  <c:v>39.900314130339346</c:v>
                </c:pt>
                <c:pt idx="6">
                  <c:v>42.245474688312669</c:v>
                </c:pt>
                <c:pt idx="7">
                  <c:v>67.776514510986857</c:v>
                </c:pt>
                <c:pt idx="8">
                  <c:v>64.317697476802351</c:v>
                </c:pt>
                <c:pt idx="9">
                  <c:v>39.87827184061954</c:v>
                </c:pt>
                <c:pt idx="10">
                  <c:v>42.284216464591402</c:v>
                </c:pt>
                <c:pt idx="11">
                  <c:v>68.09545896912779</c:v>
                </c:pt>
                <c:pt idx="12">
                  <c:v>68.800413055380375</c:v>
                </c:pt>
                <c:pt idx="13">
                  <c:v>43.608641717625687</c:v>
                </c:pt>
                <c:pt idx="14">
                  <c:v>49.335414576075316</c:v>
                </c:pt>
                <c:pt idx="15">
                  <c:v>37.46301635751086</c:v>
                </c:pt>
                <c:pt idx="16">
                  <c:v>64.233878010436939</c:v>
                </c:pt>
                <c:pt idx="17">
                  <c:v>54.392560167779529</c:v>
                </c:pt>
                <c:pt idx="18">
                  <c:v>34.89416772783639</c:v>
                </c:pt>
                <c:pt idx="19">
                  <c:v>49.641086761956927</c:v>
                </c:pt>
                <c:pt idx="20">
                  <c:v>55.218871259089049</c:v>
                </c:pt>
                <c:pt idx="21">
                  <c:v>35.33021546869854</c:v>
                </c:pt>
                <c:pt idx="22">
                  <c:v>36.78715218060016</c:v>
                </c:pt>
                <c:pt idx="23">
                  <c:v>51.951585066739192</c:v>
                </c:pt>
                <c:pt idx="24">
                  <c:v>41.969906118386987</c:v>
                </c:pt>
                <c:pt idx="25">
                  <c:v>58.136808702364561</c:v>
                </c:pt>
                <c:pt idx="26">
                  <c:v>59.74025329805179</c:v>
                </c:pt>
                <c:pt idx="27">
                  <c:v>47.501326704758718</c:v>
                </c:pt>
                <c:pt idx="28">
                  <c:v>46.739773898350137</c:v>
                </c:pt>
                <c:pt idx="29">
                  <c:v>47.012624426987692</c:v>
                </c:pt>
                <c:pt idx="30">
                  <c:v>37.357691931345443</c:v>
                </c:pt>
                <c:pt idx="31">
                  <c:v>46.59873557651855</c:v>
                </c:pt>
                <c:pt idx="32">
                  <c:v>56.731126915954214</c:v>
                </c:pt>
                <c:pt idx="33">
                  <c:v>49.547394069756109</c:v>
                </c:pt>
                <c:pt idx="34">
                  <c:v>35.135036837866387</c:v>
                </c:pt>
                <c:pt idx="35">
                  <c:v>52.903348782502633</c:v>
                </c:pt>
                <c:pt idx="36">
                  <c:v>52.571258695068231</c:v>
                </c:pt>
                <c:pt idx="37">
                  <c:v>54.409466518958077</c:v>
                </c:pt>
                <c:pt idx="38">
                  <c:v>65.500353053423908</c:v>
                </c:pt>
                <c:pt idx="39">
                  <c:v>41.647728395964016</c:v>
                </c:pt>
                <c:pt idx="40">
                  <c:v>49.409215603901217</c:v>
                </c:pt>
                <c:pt idx="41">
                  <c:v>47.999291350029587</c:v>
                </c:pt>
                <c:pt idx="42">
                  <c:v>49.39033699298448</c:v>
                </c:pt>
                <c:pt idx="43">
                  <c:v>27.214957226563673</c:v>
                </c:pt>
                <c:pt idx="44">
                  <c:v>57.50043531717985</c:v>
                </c:pt>
                <c:pt idx="45">
                  <c:v>53.483227208714851</c:v>
                </c:pt>
                <c:pt idx="46">
                  <c:v>62.546538568977752</c:v>
                </c:pt>
                <c:pt idx="47">
                  <c:v>45.90793805183386</c:v>
                </c:pt>
                <c:pt idx="48">
                  <c:v>58.831603939082328</c:v>
                </c:pt>
                <c:pt idx="49">
                  <c:v>60.548596610981825</c:v>
                </c:pt>
                <c:pt idx="50">
                  <c:v>55.368748811316969</c:v>
                </c:pt>
                <c:pt idx="51">
                  <c:v>39.601534070169855</c:v>
                </c:pt>
                <c:pt idx="52">
                  <c:v>56.377538031021246</c:v>
                </c:pt>
                <c:pt idx="53">
                  <c:v>49.589757449718981</c:v>
                </c:pt>
                <c:pt idx="54">
                  <c:v>44.583085502691013</c:v>
                </c:pt>
                <c:pt idx="55">
                  <c:v>54.81760864317301</c:v>
                </c:pt>
                <c:pt idx="56">
                  <c:v>50.68862394519833</c:v>
                </c:pt>
                <c:pt idx="57">
                  <c:v>48.58682907536911</c:v>
                </c:pt>
                <c:pt idx="58">
                  <c:v>57.630920157095943</c:v>
                </c:pt>
                <c:pt idx="59">
                  <c:v>52.558244797054876</c:v>
                </c:pt>
                <c:pt idx="60">
                  <c:v>42.453887827635093</c:v>
                </c:pt>
                <c:pt idx="61">
                  <c:v>52.67888727383874</c:v>
                </c:pt>
                <c:pt idx="62">
                  <c:v>72.311562840626408</c:v>
                </c:pt>
                <c:pt idx="63">
                  <c:v>47.067760629041878</c:v>
                </c:pt>
                <c:pt idx="64">
                  <c:v>52.053036600296551</c:v>
                </c:pt>
                <c:pt idx="65">
                  <c:v>55.84830348096876</c:v>
                </c:pt>
              </c:numCache>
            </c:numRef>
          </c:xVal>
          <c:yVal>
            <c:numRef>
              <c:f>b!$C$2:$C$67</c:f>
              <c:numCache>
                <c:formatCode>0.00</c:formatCode>
                <c:ptCount val="66"/>
                <c:pt idx="0">
                  <c:v>-9.7248333826067217</c:v>
                </c:pt>
                <c:pt idx="1">
                  <c:v>14.051346259570472</c:v>
                </c:pt>
                <c:pt idx="2">
                  <c:v>12.799308117172806</c:v>
                </c:pt>
                <c:pt idx="3">
                  <c:v>22.188888746002277</c:v>
                </c:pt>
                <c:pt idx="4">
                  <c:v>3.5583024019957818</c:v>
                </c:pt>
                <c:pt idx="5">
                  <c:v>11.252700692477067</c:v>
                </c:pt>
                <c:pt idx="6">
                  <c:v>4.2874210563840975</c:v>
                </c:pt>
                <c:pt idx="7">
                  <c:v>2.4001139640434701</c:v>
                </c:pt>
                <c:pt idx="8">
                  <c:v>-8.4454809744481807</c:v>
                </c:pt>
                <c:pt idx="9">
                  <c:v>2.472149518527182</c:v>
                </c:pt>
                <c:pt idx="10">
                  <c:v>9.047706618207922</c:v>
                </c:pt>
                <c:pt idx="11">
                  <c:v>11.815613068234779</c:v>
                </c:pt>
                <c:pt idx="12">
                  <c:v>-9.9541604757929463</c:v>
                </c:pt>
                <c:pt idx="13">
                  <c:v>14.648936665929725</c:v>
                </c:pt>
                <c:pt idx="14">
                  <c:v>13.163337863278141</c:v>
                </c:pt>
                <c:pt idx="15">
                  <c:v>6.7714022396404623</c:v>
                </c:pt>
                <c:pt idx="16">
                  <c:v>3.3564328227916604</c:v>
                </c:pt>
                <c:pt idx="17">
                  <c:v>5.7152147249349312</c:v>
                </c:pt>
                <c:pt idx="18">
                  <c:v>-0.13786596379291893</c:v>
                </c:pt>
                <c:pt idx="19">
                  <c:v>14.609532604043391</c:v>
                </c:pt>
                <c:pt idx="20">
                  <c:v>30.663084765176102</c:v>
                </c:pt>
                <c:pt idx="21">
                  <c:v>1.9829579164846223</c:v>
                </c:pt>
                <c:pt idx="22">
                  <c:v>-2.4771677163351171</c:v>
                </c:pt>
                <c:pt idx="23">
                  <c:v>-13.47757945311514</c:v>
                </c:pt>
                <c:pt idx="24">
                  <c:v>-17.019884916495016</c:v>
                </c:pt>
                <c:pt idx="25">
                  <c:v>7.3887003251708663</c:v>
                </c:pt>
                <c:pt idx="26">
                  <c:v>12.1178284066314</c:v>
                </c:pt>
                <c:pt idx="27">
                  <c:v>14.467559517790136</c:v>
                </c:pt>
                <c:pt idx="28">
                  <c:v>-7.2343604346013564</c:v>
                </c:pt>
                <c:pt idx="29">
                  <c:v>4.6970324797462339</c:v>
                </c:pt>
                <c:pt idx="30">
                  <c:v>6.9864804850256128</c:v>
                </c:pt>
                <c:pt idx="31">
                  <c:v>9.2689019893980529</c:v>
                </c:pt>
                <c:pt idx="32">
                  <c:v>11.609657735976459</c:v>
                </c:pt>
                <c:pt idx="33">
                  <c:v>6.0603046676354424</c:v>
                </c:pt>
                <c:pt idx="34">
                  <c:v>-4.9230254794546369</c:v>
                </c:pt>
                <c:pt idx="35">
                  <c:v>14.440124167557506</c:v>
                </c:pt>
                <c:pt idx="36">
                  <c:v>-2.9380632974808876</c:v>
                </c:pt>
                <c:pt idx="37">
                  <c:v>-5.3495881788833586</c:v>
                </c:pt>
                <c:pt idx="38">
                  <c:v>14.350046518515093</c:v>
                </c:pt>
                <c:pt idx="39">
                  <c:v>18.984716376700526</c:v>
                </c:pt>
                <c:pt idx="40">
                  <c:v>16.483951964680408</c:v>
                </c:pt>
                <c:pt idx="41">
                  <c:v>7.8244134026293182</c:v>
                </c:pt>
                <c:pt idx="42">
                  <c:v>14.553716011106893</c:v>
                </c:pt>
                <c:pt idx="43">
                  <c:v>-9.467638647800058</c:v>
                </c:pt>
                <c:pt idx="44">
                  <c:v>15.421546838425229</c:v>
                </c:pt>
                <c:pt idx="45">
                  <c:v>5.0979110498569042</c:v>
                </c:pt>
                <c:pt idx="46">
                  <c:v>16.724526880769151</c:v>
                </c:pt>
                <c:pt idx="47">
                  <c:v>-3.0272851922809991</c:v>
                </c:pt>
                <c:pt idx="48">
                  <c:v>-6.1219997969525579</c:v>
                </c:pt>
                <c:pt idx="49">
                  <c:v>-3.3767658000440761</c:v>
                </c:pt>
                <c:pt idx="50">
                  <c:v>-18.854326374663515</c:v>
                </c:pt>
                <c:pt idx="51">
                  <c:v>23.865345667578062</c:v>
                </c:pt>
                <c:pt idx="52">
                  <c:v>19.124764966077969</c:v>
                </c:pt>
                <c:pt idx="53">
                  <c:v>4.6333218355369326</c:v>
                </c:pt>
                <c:pt idx="54">
                  <c:v>9.4363354453326629</c:v>
                </c:pt>
                <c:pt idx="55">
                  <c:v>-0.81062231238555427</c:v>
                </c:pt>
                <c:pt idx="56">
                  <c:v>-3.1186606540424329</c:v>
                </c:pt>
                <c:pt idx="57">
                  <c:v>-1.1812781039042015</c:v>
                </c:pt>
                <c:pt idx="58">
                  <c:v>8.4952182276813772</c:v>
                </c:pt>
                <c:pt idx="59">
                  <c:v>3.4551769120852498</c:v>
                </c:pt>
                <c:pt idx="60">
                  <c:v>0.52539254542718083</c:v>
                </c:pt>
                <c:pt idx="61">
                  <c:v>25.288971940972811</c:v>
                </c:pt>
                <c:pt idx="62">
                  <c:v>6.6878845291076381</c:v>
                </c:pt>
                <c:pt idx="63">
                  <c:v>-14.633134760925486</c:v>
                </c:pt>
                <c:pt idx="64">
                  <c:v>3.8567354479933869</c:v>
                </c:pt>
                <c:pt idx="65">
                  <c:v>-3.2252289833426104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A8F-8CC6-87165F2D9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7620751"/>
        <c:axId val="1497607855"/>
      </c:scatterChart>
      <c:valAx>
        <c:axId val="1497620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607855"/>
        <c:crosses val="autoZero"/>
        <c:crossBetween val="midCat"/>
      </c:valAx>
      <c:valAx>
        <c:axId val="149760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</a:t>
                </a:r>
                <a:r>
                  <a:rPr lang="en-US" baseline="0"/>
                  <a:t> in CalfrFat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620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23</xdr:row>
      <xdr:rowOff>123825</xdr:rowOff>
    </xdr:from>
    <xdr:to>
      <xdr:col>12</xdr:col>
      <xdr:colOff>409575</xdr:colOff>
      <xdr:row>39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B7C750-8287-4187-8E23-A7B43FA62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419100</xdr:colOff>
      <xdr:row>9</xdr:row>
      <xdr:rowOff>28575</xdr:rowOff>
    </xdr:from>
    <xdr:to>
      <xdr:col>12</xdr:col>
      <xdr:colOff>381000</xdr:colOff>
      <xdr:row>23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4CEDE8-8CC7-4C12-9E70-19916E60FB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0</xdr:row>
      <xdr:rowOff>57150</xdr:rowOff>
    </xdr:from>
    <xdr:to>
      <xdr:col>12</xdr:col>
      <xdr:colOff>200025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2F35AB-9A9A-41B3-B9DA-9D152D49E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14</xdr:row>
      <xdr:rowOff>104775</xdr:rowOff>
    </xdr:from>
    <xdr:to>
      <xdr:col>12</xdr:col>
      <xdr:colOff>266700</xdr:colOff>
      <xdr:row>28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BBCA6A-DF93-44CD-8F2F-5C706667C4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142875</xdr:rowOff>
    </xdr:from>
    <xdr:to>
      <xdr:col>10</xdr:col>
      <xdr:colOff>457200</xdr:colOff>
      <xdr:row>25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E55A08-71EA-4106-BC3B-C2CD978D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8</xdr:row>
      <xdr:rowOff>19050</xdr:rowOff>
    </xdr:from>
    <xdr:to>
      <xdr:col>18</xdr:col>
      <xdr:colOff>419100</xdr:colOff>
      <xdr:row>25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9F6CF08-B016-4914-864E-E743378FB5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en%20Malele/Downloads/10578587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en%20Malele/Downloads/10578587.xlsx" TargetMode="External"/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325.936796643517" createdVersion="7" refreshedVersion="7" minRefreshableVersion="3" recordCount="66" xr:uid="{676B6C88-763F-4A1F-A18C-982AD0F0EC4D}">
  <cacheSource type="worksheet">
    <worksheetSource ref="A1:A67" sheet="a"/>
  </cacheSource>
  <cacheFields count="1">
    <cacheField name="TotFat 1" numFmtId="2">
      <sharedItems containsSemiMixedTypes="0" containsString="0" containsNumber="1" minValue="8.6094828221237165" maxValue="141.40231676278145" count="66">
        <n v="18.925329540601645"/>
        <n v="77.514198398275511"/>
        <n v="92.428617057314526"/>
        <n v="45.617373850785242"/>
        <n v="84.243058192065888"/>
        <n v="95.522835929426734"/>
        <n v="33.33267943318787"/>
        <n v="36.681570859961212"/>
        <n v="67.396948697333102"/>
        <n v="83.059813756811863"/>
        <n v="30.656404509278595"/>
        <n v="92.352430067139025"/>
        <n v="106.60626082175472"/>
        <n v="106.29403563828978"/>
        <n v="39.912532121938263"/>
        <n v="42.99541238306621"/>
        <n v="30.029921878531049"/>
        <n v="15.134882282641691"/>
        <n v="78.066387187438565"/>
        <n v="59.594073877463281"/>
        <n v="42.705789057532158"/>
        <n v="75.353220088017167"/>
        <n v="83.663058865820119"/>
        <n v="54.950044807615591"/>
        <n v="128.85081845208069"/>
        <n v="79.14858671136794"/>
        <n v="64.259593713343321"/>
        <n v="29.619422171689038"/>
        <n v="127.21335806085355"/>
        <n v="81.903546740619319"/>
        <n v="106.0725590557623"/>
        <n v="24.136642491251948"/>
        <n v="43.104305557164189"/>
        <n v="111.80386954303663"/>
        <n v="47.591367570362095"/>
        <n v="30.344850622391967"/>
        <n v="81.564009994823863"/>
        <n v="64.54700212862133"/>
        <n v="39.293730259335256"/>
        <n v="77.716357476730806"/>
        <n v="104.34690111855767"/>
        <n v="78.551086725104483"/>
        <n v="46.795575733157676"/>
        <n v="73.174518457779442"/>
        <n v="29.801496507945636"/>
        <n v="109.49343245063545"/>
        <n v="101.22648096594378"/>
        <n v="78.385951362936453"/>
        <n v="98.409588749507748"/>
        <n v="8.6094828221237165"/>
        <n v="67.215268856902767"/>
        <n v="48.076624656728299"/>
        <n v="47.501788369554355"/>
        <n v="32.802411233503285"/>
        <n v="61.210360796571649"/>
        <n v="68.823337969792632"/>
        <n v="39.076910372542699"/>
        <n v="37.469918095797823"/>
        <n v="71.455734215462343"/>
        <n v="113.71637201891535"/>
        <n v="83.020126468639646"/>
        <n v="99.295705544745715"/>
        <n v="36.926839853503417"/>
        <n v="30.886172021221945"/>
        <n v="22.475366447689659"/>
        <n v="141.40231676278145"/>
      </sharedItems>
      <fieldGroup base="0">
        <rangePr autoStart="0" autoEnd="0" startNum="10" endNum="140" groupInterval="20"/>
        <groupItems count="9">
          <s v="&lt;10"/>
          <s v="10-30"/>
          <s v="30-50"/>
          <s v="50-70"/>
          <s v="70-90"/>
          <s v="90-110"/>
          <s v="110-130"/>
          <s v="130-150"/>
          <s v="&gt;15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325.937149305559" createdVersion="7" refreshedVersion="7" minRefreshableVersion="3" recordCount="66" xr:uid="{AE2B2E0E-DF58-404A-AA1F-C19D21ACD237}">
  <cacheSource type="worksheet">
    <worksheetSource ref="B1:B67" sheet="a"/>
  </cacheSource>
  <cacheFields count="1">
    <cacheField name="TotFat 2" numFmtId="2">
      <sharedItems containsSemiMixedTypes="0" containsString="0" containsNumber="1" minValue="-11.048725393061545" maxValue="85.000026099598941" count="66">
        <n v="53.224040916077904"/>
        <n v="33.971098960248909"/>
        <n v="30.676315638282947"/>
        <n v="44.712493295085103"/>
        <n v="68.437140455290518"/>
        <n v="36.007323401524296"/>
        <n v="71.619978808763037"/>
        <n v="44.199821448218309"/>
        <n v="25.005179072879471"/>
        <n v="58.906423694178315"/>
        <n v="85.000026099598941"/>
        <n v="2.1809592077296358"/>
        <n v="41.526344029425154"/>
        <n v="62.91945337754396"/>
        <n v="31.884970505611392"/>
        <n v="31.135801793065113"/>
        <n v="39.961436270883333"/>
        <n v="43.240334463731365"/>
        <n v="68.34013502176127"/>
        <n v="73.912203084996747"/>
        <n v="36.393003478728055"/>
        <n v="27.477325479829812"/>
        <n v="29.899478478518176"/>
        <n v="-11.048725393061545"/>
        <n v="29.987949802806277"/>
        <n v="33.119957326033862"/>
        <n v="71.268338538177858"/>
        <n v="24.17544418355553"/>
        <n v="53.439285009262932"/>
        <n v="35.748261039750084"/>
        <n v="33.210809371967358"/>
        <n v="27.979026624832187"/>
        <n v="78.586088870608421"/>
        <n v="53.145834265633745"/>
        <n v="48.127231299925924"/>
        <n v="35.445800446294477"/>
        <n v="45.067991292776782"/>
        <n v="19.800493184656542"/>
        <n v="34.683962947899687"/>
        <n v="43.968029870780661"/>
        <n v="50.208396765270003"/>
        <n v="37.398329637899572"/>
        <n v="5.9314550271312356"/>
        <n v="30.971085308352489"/>
        <n v="57.162799873428959"/>
        <n v="45.65431659146563"/>
        <n v="30.979745880008501"/>
        <n v="67.768678605874499"/>
        <n v="37.953552930873109"/>
        <n v="-9.3074999801814684"/>
        <n v="22.817246207384947"/>
        <n v="42.1726950581143"/>
        <n v="20.281099896680697"/>
        <n v="10.128428418986523"/>
        <n v="39.466247006952536"/>
        <n v="35.393514586900807"/>
        <n v="50.947131192879894"/>
        <n v="50.678681704659887"/>
        <n v="49.985024709201049"/>
        <n v="68.667087916480341"/>
        <n v="83.971151084693815"/>
        <n v="-5.900259446504414"/>
        <n v="41.970403073001201"/>
        <n v="43.768116238626071"/>
        <n v="39.158361263266485"/>
        <n v="48.713957046226795"/>
      </sharedItems>
      <fieldGroup base="0">
        <rangePr autoStart="0" autoEnd="0" startNum="10" endNum="110" groupInterval="20"/>
        <groupItems count="7">
          <s v="&lt;10"/>
          <s v="10-30"/>
          <s v="30-50"/>
          <s v="50-70"/>
          <s v="70-90"/>
          <s v="90-110"/>
          <s v="&gt;11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326.024103124997" createdVersion="1" refreshedVersion="7" recordCount="32" upgradeOnRefresh="1" xr:uid="{8AB945F8-7554-4C32-BD0E-69A991B6AFB9}">
  <cacheSource type="worksheet">
    <worksheetSource ref="B1:B33" sheet="c_i" r:id="rId2"/>
  </cacheSource>
  <cacheFields count="1">
    <cacheField name="female_fat_reduction" numFmtId="2">
      <sharedItems containsSemiMixedTypes="0" containsString="0" containsNumber="1" minValue="-38.287299375575166" maxValue="105.19596499125012" count="32">
        <n v="-34.298711375476259"/>
        <n v="43.543099438026601"/>
        <n v="61.752301419031582"/>
        <n v="0.9048805557001387"/>
        <n v="59.515512527902438"/>
        <n v="-38.287299375575166"/>
        <n v="-7.5182505882570965"/>
        <n v="42.39176962445363"/>
        <n v="24.153390062633548"/>
        <n v="43.374582260745825"/>
        <n v="8.0275616163268708"/>
        <n v="11.859610590001097"/>
        <n v="-9.9315143923522839"/>
        <n v="-28.105452181089674"/>
        <n v="9.7262521656772947"/>
        <n v="6.3127855788041032"/>
        <n v="53.763580387301943"/>
        <n v="65.998770200677143"/>
        <n v="5.4439779881335078"/>
        <n v="73.774073051590619"/>
        <n v="46.155285700869236"/>
        <n v="72.86174968379494"/>
        <n v="54.138504353287665"/>
        <n v="42.203433149426957"/>
        <n v="44.39802264951782"/>
        <n v="5.903929598613999"/>
        <n v="27.220688472873658"/>
        <n v="21.744113789619114"/>
        <n v="-13.208763608862064"/>
        <n v="105.19596499125012"/>
        <n v="-12.881944217404126"/>
        <n v="92.688359716554658"/>
      </sharedItems>
      <fieldGroup base="0">
        <rangePr autoStart="0" autoEnd="0" startNum="-20" endNum="100" groupInterval="10"/>
        <groupItems count="14">
          <s v="&lt;-20"/>
          <s v="-20--10"/>
          <s v="-10-0"/>
          <s v="0-10"/>
          <s v="10-20"/>
          <s v="20-30"/>
          <s v="30-40"/>
          <s v="40-50"/>
          <s v="50-60"/>
          <s v="60-70"/>
          <s v="70-80"/>
          <s v="80-90"/>
          <s v="90-100"/>
          <s v="&gt;1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326.023778125003" createdVersion="1" refreshedVersion="7" recordCount="34" upgradeOnRefresh="1" xr:uid="{46ED8149-11FE-45A4-81A9-871668BD3759}">
  <cacheSource type="worksheet">
    <worksheetSource ref="A1:A35" sheet="c_i" r:id="rId2"/>
  </cacheSource>
  <cacheFields count="1">
    <cacheField name="male_fat_reduction" numFmtId="2">
      <sharedItems containsSemiMixedTypes="0" containsString="0" containsNumber="1" minValue="-54.343621590320346" maxValue="98.862868649274418" count="34">
        <n v="15.80591773677537"/>
        <n v="-54.343621590320346"/>
        <n v="90.171470859409396"/>
        <n v="65.079916792329556"/>
        <n v="-14.318129207533467"/>
        <n v="47.875894608187352"/>
        <n v="98.862868649274418"/>
        <n v="46.028629385334078"/>
        <n v="-7.0087448248345368"/>
        <n v="-3.8423841335802393"/>
        <n v="-35.481783313444232"/>
        <n v="58.658035277402881"/>
        <n v="-0.53586372956382888"/>
        <n v="-5.1009498239025106"/>
        <n v="36.496018702047081"/>
        <n v="44.746508943964784"/>
        <n v="4.6097673114355686"/>
        <n v="33.748327605950145"/>
        <n v="41.152757087204911"/>
        <n v="40.864120706026441"/>
        <n v="-27.361303365483323"/>
        <n v="63.839115859169823"/>
        <n v="70.246735085935285"/>
        <n v="10.617272757061954"/>
        <n v="60.456035818634639"/>
        <n v="17.916982802305185"/>
        <n v="22.673982814516762"/>
        <n v="33.429823382891826"/>
        <n v="-11.870220820337195"/>
        <n v="21.470709506261294"/>
        <n v="45.04928410243501"/>
        <n v="-0.95102461605416977"/>
        <n v="-5.0435632194977842"/>
        <n v="-16.682994815576826"/>
      </sharedItems>
      <fieldGroup base="0">
        <rangePr autoStart="0" startNum="-5" endNum="98.862868649274418" groupInterval="10"/>
        <groupItems count="13">
          <s v="&lt;-5"/>
          <s v="-5-5"/>
          <s v="5-15"/>
          <s v="15-25"/>
          <s v="25-35"/>
          <s v="35-45"/>
          <s v="45-55"/>
          <s v="55-65"/>
          <s v="65-75"/>
          <s v="75-85"/>
          <s v="85-95"/>
          <s v="95-105"/>
          <s v="&gt;10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  <r>
    <x v="34"/>
  </r>
  <r>
    <x v="35"/>
  </r>
  <r>
    <x v="36"/>
  </r>
  <r>
    <x v="37"/>
  </r>
  <r>
    <x v="38"/>
  </r>
  <r>
    <x v="39"/>
  </r>
  <r>
    <x v="40"/>
  </r>
  <r>
    <x v="41"/>
  </r>
  <r>
    <x v="42"/>
  </r>
  <r>
    <x v="43"/>
  </r>
  <r>
    <x v="44"/>
  </r>
  <r>
    <x v="45"/>
  </r>
  <r>
    <x v="46"/>
  </r>
  <r>
    <x v="47"/>
  </r>
  <r>
    <x v="48"/>
  </r>
  <r>
    <x v="49"/>
  </r>
  <r>
    <x v="50"/>
  </r>
  <r>
    <x v="51"/>
  </r>
  <r>
    <x v="52"/>
  </r>
  <r>
    <x v="53"/>
  </r>
  <r>
    <x v="54"/>
  </r>
  <r>
    <x v="55"/>
  </r>
  <r>
    <x v="56"/>
  </r>
  <r>
    <x v="57"/>
  </r>
  <r>
    <x v="58"/>
  </r>
  <r>
    <x v="59"/>
  </r>
  <r>
    <x v="60"/>
  </r>
  <r>
    <x v="61"/>
  </r>
  <r>
    <x v="62"/>
  </r>
  <r>
    <x v="63"/>
  </r>
  <r>
    <x v="64"/>
  </r>
  <r>
    <x v="6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  <r>
    <x v="24"/>
  </r>
  <r>
    <x v="25"/>
  </r>
  <r>
    <x v="26"/>
  </r>
  <r>
    <x v="27"/>
  </r>
  <r>
    <x v="28"/>
  </r>
  <r>
    <x v="29"/>
  </r>
  <r>
    <x v="30"/>
  </r>
  <r>
    <x v="31"/>
  </r>
  <r>
    <x v="32"/>
  </r>
  <r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A16A9B-4D27-4D16-B808-4B9F9113BE4B}" name="PivotTable4" cacheId="1" dataOnRows="1" applyNumberFormats="0" applyBorderFormats="0" applyFontFormats="0" applyPatternFormats="0" applyAlignmentFormats="0" applyWidthHeightFormats="1" dataCaption="Data" updatedVersion="7" showMemberPropertyTips="0" useAutoFormatting="1" itemPrintTitles="1" createdVersion="1" indent="0" compact="0" compactData="0" gridDropZones="1" chartFormat="8">
  <location ref="D25:E32" firstHeaderRow="2" firstDataRow="2" firstDataCol="1"/>
  <pivotFields count="1">
    <pivotField axis="axisRow" dataField="1" compact="0" outline="0" subtotalTop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TotFat 2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DFF79F-798C-4C2B-A4B5-171B06C3F441}" name="PivotTable1" cacheId="0" dataOnRows="1" applyNumberFormats="0" applyBorderFormats="0" applyFontFormats="0" applyPatternFormats="0" applyAlignmentFormats="0" applyWidthHeightFormats="1" dataCaption="Data" updatedVersion="7" showMemberPropertyTips="0" useAutoFormatting="1" itemPrintTitles="1" createdVersion="1" indent="0" compact="0" compactData="0" gridDropZones="1" chartFormat="8">
  <location ref="D10:E20" firstHeaderRow="2" firstDataRow="2" firstDataCol="1"/>
  <pivotFields count="1">
    <pivotField axis="axisRow" dataField="1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8"/>
    </i>
    <i t="grand">
      <x/>
    </i>
  </rowItems>
  <colItems count="1">
    <i/>
  </colItems>
  <dataFields count="1">
    <dataField name="Count of TotFat 1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E0760D-9ACC-4747-A4CB-5BE27FB755D6}" name="PivotTable2" cacheId="2" dataOnRows="1" applyNumberFormats="0" applyBorderFormats="0" applyFontFormats="0" applyPatternFormats="0" applyAlignmentFormats="0" applyWidthHeightFormats="1" dataCaption="Data" updatedVersion="7" showMemberPropertyTips="0" useAutoFormatting="1" itemPrintTitles="1" createdVersion="1" indent="0" compact="0" compactData="0" gridDropZones="1" chartFormat="6">
  <location ref="D17:E31" firstHeaderRow="2" firstDataRow="2" firstDataCol="1"/>
  <pivotFields count="1">
    <pivotField axis="axisRow" dataField="1" compact="0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2"/>
    </i>
    <i>
      <x v="13"/>
    </i>
    <i t="grand">
      <x/>
    </i>
  </rowItems>
  <colItems count="1">
    <i/>
  </colItems>
  <dataFields count="1">
    <dataField name="Count of female_fat_reduction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891C3F-F3DB-4CCA-A282-FDEB99ACF19D}" name="PivotTable1" cacheId="3" dataOnRows="1" applyNumberFormats="0" applyBorderFormats="0" applyFontFormats="0" applyPatternFormats="0" applyAlignmentFormats="0" applyWidthHeightFormats="1" dataCaption="Data" updatedVersion="7" showMemberPropertyTips="0" useAutoFormatting="1" itemPrintTitles="1" createdVersion="1" indent="0" compact="0" compactData="0" gridDropZones="1" chartFormat="6">
  <location ref="D1:E14" firstHeaderRow="2" firstDataRow="2" firstDataCol="1"/>
  <pivotFields count="1">
    <pivotField axis="axisRow" dataField="1" compact="0" outline="0" subtotalTop="0" showAll="0" includeNewItemsInFilter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 t="grand">
      <x/>
    </i>
  </rowItems>
  <colItems count="1">
    <i/>
  </colItems>
  <dataFields count="1">
    <dataField name="Count of male_fat_reduction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C27B8-081C-4F37-A041-37248A8C9FCE}">
  <dimension ref="A1:O67"/>
  <sheetViews>
    <sheetView topLeftCell="B1" workbookViewId="0">
      <selection activeCell="O2" sqref="O2:O67"/>
    </sheetView>
  </sheetViews>
  <sheetFormatPr defaultRowHeight="12.75" x14ac:dyDescent="0.2"/>
  <cols>
    <col min="1" max="1" width="7" bestFit="1" customWidth="1"/>
    <col min="2" max="2" width="10" customWidth="1"/>
    <col min="3" max="3" width="9.7109375" customWidth="1"/>
    <col min="4" max="5" width="8.28515625" bestFit="1" customWidth="1"/>
    <col min="6" max="7" width="10.28515625" bestFit="1" customWidth="1"/>
    <col min="8" max="8" width="15.5703125" bestFit="1" customWidth="1"/>
    <col min="9" max="9" width="15" bestFit="1" customWidth="1"/>
    <col min="10" max="10" width="15" customWidth="1"/>
    <col min="11" max="12" width="18.28515625" bestFit="1" customWidth="1"/>
    <col min="13" max="13" width="18.140625" customWidth="1"/>
    <col min="14" max="14" width="19.85546875" customWidth="1"/>
    <col min="258" max="258" width="7" bestFit="1" customWidth="1"/>
    <col min="259" max="259" width="4.28515625" bestFit="1" customWidth="1"/>
    <col min="260" max="260" width="6.28515625" bestFit="1" customWidth="1"/>
    <col min="261" max="262" width="8.42578125" bestFit="1" customWidth="1"/>
    <col min="263" max="264" width="10.42578125" bestFit="1" customWidth="1"/>
    <col min="265" max="266" width="15.5703125" bestFit="1" customWidth="1"/>
    <col min="267" max="268" width="18.5703125" bestFit="1" customWidth="1"/>
    <col min="269" max="270" width="11.28515625" bestFit="1" customWidth="1"/>
    <col min="514" max="514" width="7" bestFit="1" customWidth="1"/>
    <col min="515" max="515" width="4.28515625" bestFit="1" customWidth="1"/>
    <col min="516" max="516" width="6.28515625" bestFit="1" customWidth="1"/>
    <col min="517" max="518" width="8.42578125" bestFit="1" customWidth="1"/>
    <col min="519" max="520" width="10.42578125" bestFit="1" customWidth="1"/>
    <col min="521" max="522" width="15.5703125" bestFit="1" customWidth="1"/>
    <col min="523" max="524" width="18.5703125" bestFit="1" customWidth="1"/>
    <col min="525" max="526" width="11.28515625" bestFit="1" customWidth="1"/>
    <col min="770" max="770" width="7" bestFit="1" customWidth="1"/>
    <col min="771" max="771" width="4.28515625" bestFit="1" customWidth="1"/>
    <col min="772" max="772" width="6.28515625" bestFit="1" customWidth="1"/>
    <col min="773" max="774" width="8.42578125" bestFit="1" customWidth="1"/>
    <col min="775" max="776" width="10.42578125" bestFit="1" customWidth="1"/>
    <col min="777" max="778" width="15.5703125" bestFit="1" customWidth="1"/>
    <col min="779" max="780" width="18.5703125" bestFit="1" customWidth="1"/>
    <col min="781" max="782" width="11.28515625" bestFit="1" customWidth="1"/>
    <col min="1026" max="1026" width="7" bestFit="1" customWidth="1"/>
    <col min="1027" max="1027" width="4.28515625" bestFit="1" customWidth="1"/>
    <col min="1028" max="1028" width="6.28515625" bestFit="1" customWidth="1"/>
    <col min="1029" max="1030" width="8.42578125" bestFit="1" customWidth="1"/>
    <col min="1031" max="1032" width="10.42578125" bestFit="1" customWidth="1"/>
    <col min="1033" max="1034" width="15.5703125" bestFit="1" customWidth="1"/>
    <col min="1035" max="1036" width="18.5703125" bestFit="1" customWidth="1"/>
    <col min="1037" max="1038" width="11.28515625" bestFit="1" customWidth="1"/>
    <col min="1282" max="1282" width="7" bestFit="1" customWidth="1"/>
    <col min="1283" max="1283" width="4.28515625" bestFit="1" customWidth="1"/>
    <col min="1284" max="1284" width="6.28515625" bestFit="1" customWidth="1"/>
    <col min="1285" max="1286" width="8.42578125" bestFit="1" customWidth="1"/>
    <col min="1287" max="1288" width="10.42578125" bestFit="1" customWidth="1"/>
    <col min="1289" max="1290" width="15.5703125" bestFit="1" customWidth="1"/>
    <col min="1291" max="1292" width="18.5703125" bestFit="1" customWidth="1"/>
    <col min="1293" max="1294" width="11.28515625" bestFit="1" customWidth="1"/>
    <col min="1538" max="1538" width="7" bestFit="1" customWidth="1"/>
    <col min="1539" max="1539" width="4.28515625" bestFit="1" customWidth="1"/>
    <col min="1540" max="1540" width="6.28515625" bestFit="1" customWidth="1"/>
    <col min="1541" max="1542" width="8.42578125" bestFit="1" customWidth="1"/>
    <col min="1543" max="1544" width="10.42578125" bestFit="1" customWidth="1"/>
    <col min="1545" max="1546" width="15.5703125" bestFit="1" customWidth="1"/>
    <col min="1547" max="1548" width="18.5703125" bestFit="1" customWidth="1"/>
    <col min="1549" max="1550" width="11.28515625" bestFit="1" customWidth="1"/>
    <col min="1794" max="1794" width="7" bestFit="1" customWidth="1"/>
    <col min="1795" max="1795" width="4.28515625" bestFit="1" customWidth="1"/>
    <col min="1796" max="1796" width="6.28515625" bestFit="1" customWidth="1"/>
    <col min="1797" max="1798" width="8.42578125" bestFit="1" customWidth="1"/>
    <col min="1799" max="1800" width="10.42578125" bestFit="1" customWidth="1"/>
    <col min="1801" max="1802" width="15.5703125" bestFit="1" customWidth="1"/>
    <col min="1803" max="1804" width="18.5703125" bestFit="1" customWidth="1"/>
    <col min="1805" max="1806" width="11.28515625" bestFit="1" customWidth="1"/>
    <col min="2050" max="2050" width="7" bestFit="1" customWidth="1"/>
    <col min="2051" max="2051" width="4.28515625" bestFit="1" customWidth="1"/>
    <col min="2052" max="2052" width="6.28515625" bestFit="1" customWidth="1"/>
    <col min="2053" max="2054" width="8.42578125" bestFit="1" customWidth="1"/>
    <col min="2055" max="2056" width="10.42578125" bestFit="1" customWidth="1"/>
    <col min="2057" max="2058" width="15.5703125" bestFit="1" customWidth="1"/>
    <col min="2059" max="2060" width="18.5703125" bestFit="1" customWidth="1"/>
    <col min="2061" max="2062" width="11.28515625" bestFit="1" customWidth="1"/>
    <col min="2306" max="2306" width="7" bestFit="1" customWidth="1"/>
    <col min="2307" max="2307" width="4.28515625" bestFit="1" customWidth="1"/>
    <col min="2308" max="2308" width="6.28515625" bestFit="1" customWidth="1"/>
    <col min="2309" max="2310" width="8.42578125" bestFit="1" customWidth="1"/>
    <col min="2311" max="2312" width="10.42578125" bestFit="1" customWidth="1"/>
    <col min="2313" max="2314" width="15.5703125" bestFit="1" customWidth="1"/>
    <col min="2315" max="2316" width="18.5703125" bestFit="1" customWidth="1"/>
    <col min="2317" max="2318" width="11.28515625" bestFit="1" customWidth="1"/>
    <col min="2562" max="2562" width="7" bestFit="1" customWidth="1"/>
    <col min="2563" max="2563" width="4.28515625" bestFit="1" customWidth="1"/>
    <col min="2564" max="2564" width="6.28515625" bestFit="1" customWidth="1"/>
    <col min="2565" max="2566" width="8.42578125" bestFit="1" customWidth="1"/>
    <col min="2567" max="2568" width="10.42578125" bestFit="1" customWidth="1"/>
    <col min="2569" max="2570" width="15.5703125" bestFit="1" customWidth="1"/>
    <col min="2571" max="2572" width="18.5703125" bestFit="1" customWidth="1"/>
    <col min="2573" max="2574" width="11.28515625" bestFit="1" customWidth="1"/>
    <col min="2818" max="2818" width="7" bestFit="1" customWidth="1"/>
    <col min="2819" max="2819" width="4.28515625" bestFit="1" customWidth="1"/>
    <col min="2820" max="2820" width="6.28515625" bestFit="1" customWidth="1"/>
    <col min="2821" max="2822" width="8.42578125" bestFit="1" customWidth="1"/>
    <col min="2823" max="2824" width="10.42578125" bestFit="1" customWidth="1"/>
    <col min="2825" max="2826" width="15.5703125" bestFit="1" customWidth="1"/>
    <col min="2827" max="2828" width="18.5703125" bestFit="1" customWidth="1"/>
    <col min="2829" max="2830" width="11.28515625" bestFit="1" customWidth="1"/>
    <col min="3074" max="3074" width="7" bestFit="1" customWidth="1"/>
    <col min="3075" max="3075" width="4.28515625" bestFit="1" customWidth="1"/>
    <col min="3076" max="3076" width="6.28515625" bestFit="1" customWidth="1"/>
    <col min="3077" max="3078" width="8.42578125" bestFit="1" customWidth="1"/>
    <col min="3079" max="3080" width="10.42578125" bestFit="1" customWidth="1"/>
    <col min="3081" max="3082" width="15.5703125" bestFit="1" customWidth="1"/>
    <col min="3083" max="3084" width="18.5703125" bestFit="1" customWidth="1"/>
    <col min="3085" max="3086" width="11.28515625" bestFit="1" customWidth="1"/>
    <col min="3330" max="3330" width="7" bestFit="1" customWidth="1"/>
    <col min="3331" max="3331" width="4.28515625" bestFit="1" customWidth="1"/>
    <col min="3332" max="3332" width="6.28515625" bestFit="1" customWidth="1"/>
    <col min="3333" max="3334" width="8.42578125" bestFit="1" customWidth="1"/>
    <col min="3335" max="3336" width="10.42578125" bestFit="1" customWidth="1"/>
    <col min="3337" max="3338" width="15.5703125" bestFit="1" customWidth="1"/>
    <col min="3339" max="3340" width="18.5703125" bestFit="1" customWidth="1"/>
    <col min="3341" max="3342" width="11.28515625" bestFit="1" customWidth="1"/>
    <col min="3586" max="3586" width="7" bestFit="1" customWidth="1"/>
    <col min="3587" max="3587" width="4.28515625" bestFit="1" customWidth="1"/>
    <col min="3588" max="3588" width="6.28515625" bestFit="1" customWidth="1"/>
    <col min="3589" max="3590" width="8.42578125" bestFit="1" customWidth="1"/>
    <col min="3591" max="3592" width="10.42578125" bestFit="1" customWidth="1"/>
    <col min="3593" max="3594" width="15.5703125" bestFit="1" customWidth="1"/>
    <col min="3595" max="3596" width="18.5703125" bestFit="1" customWidth="1"/>
    <col min="3597" max="3598" width="11.28515625" bestFit="1" customWidth="1"/>
    <col min="3842" max="3842" width="7" bestFit="1" customWidth="1"/>
    <col min="3843" max="3843" width="4.28515625" bestFit="1" customWidth="1"/>
    <col min="3844" max="3844" width="6.28515625" bestFit="1" customWidth="1"/>
    <col min="3845" max="3846" width="8.42578125" bestFit="1" customWidth="1"/>
    <col min="3847" max="3848" width="10.42578125" bestFit="1" customWidth="1"/>
    <col min="3849" max="3850" width="15.5703125" bestFit="1" customWidth="1"/>
    <col min="3851" max="3852" width="18.5703125" bestFit="1" customWidth="1"/>
    <col min="3853" max="3854" width="11.28515625" bestFit="1" customWidth="1"/>
    <col min="4098" max="4098" width="7" bestFit="1" customWidth="1"/>
    <col min="4099" max="4099" width="4.28515625" bestFit="1" customWidth="1"/>
    <col min="4100" max="4100" width="6.28515625" bestFit="1" customWidth="1"/>
    <col min="4101" max="4102" width="8.42578125" bestFit="1" customWidth="1"/>
    <col min="4103" max="4104" width="10.42578125" bestFit="1" customWidth="1"/>
    <col min="4105" max="4106" width="15.5703125" bestFit="1" customWidth="1"/>
    <col min="4107" max="4108" width="18.5703125" bestFit="1" customWidth="1"/>
    <col min="4109" max="4110" width="11.28515625" bestFit="1" customWidth="1"/>
    <col min="4354" max="4354" width="7" bestFit="1" customWidth="1"/>
    <col min="4355" max="4355" width="4.28515625" bestFit="1" customWidth="1"/>
    <col min="4356" max="4356" width="6.28515625" bestFit="1" customWidth="1"/>
    <col min="4357" max="4358" width="8.42578125" bestFit="1" customWidth="1"/>
    <col min="4359" max="4360" width="10.42578125" bestFit="1" customWidth="1"/>
    <col min="4361" max="4362" width="15.5703125" bestFit="1" customWidth="1"/>
    <col min="4363" max="4364" width="18.5703125" bestFit="1" customWidth="1"/>
    <col min="4365" max="4366" width="11.28515625" bestFit="1" customWidth="1"/>
    <col min="4610" max="4610" width="7" bestFit="1" customWidth="1"/>
    <col min="4611" max="4611" width="4.28515625" bestFit="1" customWidth="1"/>
    <col min="4612" max="4612" width="6.28515625" bestFit="1" customWidth="1"/>
    <col min="4613" max="4614" width="8.42578125" bestFit="1" customWidth="1"/>
    <col min="4615" max="4616" width="10.42578125" bestFit="1" customWidth="1"/>
    <col min="4617" max="4618" width="15.5703125" bestFit="1" customWidth="1"/>
    <col min="4619" max="4620" width="18.5703125" bestFit="1" customWidth="1"/>
    <col min="4621" max="4622" width="11.28515625" bestFit="1" customWidth="1"/>
    <col min="4866" max="4866" width="7" bestFit="1" customWidth="1"/>
    <col min="4867" max="4867" width="4.28515625" bestFit="1" customWidth="1"/>
    <col min="4868" max="4868" width="6.28515625" bestFit="1" customWidth="1"/>
    <col min="4869" max="4870" width="8.42578125" bestFit="1" customWidth="1"/>
    <col min="4871" max="4872" width="10.42578125" bestFit="1" customWidth="1"/>
    <col min="4873" max="4874" width="15.5703125" bestFit="1" customWidth="1"/>
    <col min="4875" max="4876" width="18.5703125" bestFit="1" customWidth="1"/>
    <col min="4877" max="4878" width="11.28515625" bestFit="1" customWidth="1"/>
    <col min="5122" max="5122" width="7" bestFit="1" customWidth="1"/>
    <col min="5123" max="5123" width="4.28515625" bestFit="1" customWidth="1"/>
    <col min="5124" max="5124" width="6.28515625" bestFit="1" customWidth="1"/>
    <col min="5125" max="5126" width="8.42578125" bestFit="1" customWidth="1"/>
    <col min="5127" max="5128" width="10.42578125" bestFit="1" customWidth="1"/>
    <col min="5129" max="5130" width="15.5703125" bestFit="1" customWidth="1"/>
    <col min="5131" max="5132" width="18.5703125" bestFit="1" customWidth="1"/>
    <col min="5133" max="5134" width="11.28515625" bestFit="1" customWidth="1"/>
    <col min="5378" max="5378" width="7" bestFit="1" customWidth="1"/>
    <col min="5379" max="5379" width="4.28515625" bestFit="1" customWidth="1"/>
    <col min="5380" max="5380" width="6.28515625" bestFit="1" customWidth="1"/>
    <col min="5381" max="5382" width="8.42578125" bestFit="1" customWidth="1"/>
    <col min="5383" max="5384" width="10.42578125" bestFit="1" customWidth="1"/>
    <col min="5385" max="5386" width="15.5703125" bestFit="1" customWidth="1"/>
    <col min="5387" max="5388" width="18.5703125" bestFit="1" customWidth="1"/>
    <col min="5389" max="5390" width="11.28515625" bestFit="1" customWidth="1"/>
    <col min="5634" max="5634" width="7" bestFit="1" customWidth="1"/>
    <col min="5635" max="5635" width="4.28515625" bestFit="1" customWidth="1"/>
    <col min="5636" max="5636" width="6.28515625" bestFit="1" customWidth="1"/>
    <col min="5637" max="5638" width="8.42578125" bestFit="1" customWidth="1"/>
    <col min="5639" max="5640" width="10.42578125" bestFit="1" customWidth="1"/>
    <col min="5641" max="5642" width="15.5703125" bestFit="1" customWidth="1"/>
    <col min="5643" max="5644" width="18.5703125" bestFit="1" customWidth="1"/>
    <col min="5645" max="5646" width="11.28515625" bestFit="1" customWidth="1"/>
    <col min="5890" max="5890" width="7" bestFit="1" customWidth="1"/>
    <col min="5891" max="5891" width="4.28515625" bestFit="1" customWidth="1"/>
    <col min="5892" max="5892" width="6.28515625" bestFit="1" customWidth="1"/>
    <col min="5893" max="5894" width="8.42578125" bestFit="1" customWidth="1"/>
    <col min="5895" max="5896" width="10.42578125" bestFit="1" customWidth="1"/>
    <col min="5897" max="5898" width="15.5703125" bestFit="1" customWidth="1"/>
    <col min="5899" max="5900" width="18.5703125" bestFit="1" customWidth="1"/>
    <col min="5901" max="5902" width="11.28515625" bestFit="1" customWidth="1"/>
    <col min="6146" max="6146" width="7" bestFit="1" customWidth="1"/>
    <col min="6147" max="6147" width="4.28515625" bestFit="1" customWidth="1"/>
    <col min="6148" max="6148" width="6.28515625" bestFit="1" customWidth="1"/>
    <col min="6149" max="6150" width="8.42578125" bestFit="1" customWidth="1"/>
    <col min="6151" max="6152" width="10.42578125" bestFit="1" customWidth="1"/>
    <col min="6153" max="6154" width="15.5703125" bestFit="1" customWidth="1"/>
    <col min="6155" max="6156" width="18.5703125" bestFit="1" customWidth="1"/>
    <col min="6157" max="6158" width="11.28515625" bestFit="1" customWidth="1"/>
    <col min="6402" max="6402" width="7" bestFit="1" customWidth="1"/>
    <col min="6403" max="6403" width="4.28515625" bestFit="1" customWidth="1"/>
    <col min="6404" max="6404" width="6.28515625" bestFit="1" customWidth="1"/>
    <col min="6405" max="6406" width="8.42578125" bestFit="1" customWidth="1"/>
    <col min="6407" max="6408" width="10.42578125" bestFit="1" customWidth="1"/>
    <col min="6409" max="6410" width="15.5703125" bestFit="1" customWidth="1"/>
    <col min="6411" max="6412" width="18.5703125" bestFit="1" customWidth="1"/>
    <col min="6413" max="6414" width="11.28515625" bestFit="1" customWidth="1"/>
    <col min="6658" max="6658" width="7" bestFit="1" customWidth="1"/>
    <col min="6659" max="6659" width="4.28515625" bestFit="1" customWidth="1"/>
    <col min="6660" max="6660" width="6.28515625" bestFit="1" customWidth="1"/>
    <col min="6661" max="6662" width="8.42578125" bestFit="1" customWidth="1"/>
    <col min="6663" max="6664" width="10.42578125" bestFit="1" customWidth="1"/>
    <col min="6665" max="6666" width="15.5703125" bestFit="1" customWidth="1"/>
    <col min="6667" max="6668" width="18.5703125" bestFit="1" customWidth="1"/>
    <col min="6669" max="6670" width="11.28515625" bestFit="1" customWidth="1"/>
    <col min="6914" max="6914" width="7" bestFit="1" customWidth="1"/>
    <col min="6915" max="6915" width="4.28515625" bestFit="1" customWidth="1"/>
    <col min="6916" max="6916" width="6.28515625" bestFit="1" customWidth="1"/>
    <col min="6917" max="6918" width="8.42578125" bestFit="1" customWidth="1"/>
    <col min="6919" max="6920" width="10.42578125" bestFit="1" customWidth="1"/>
    <col min="6921" max="6922" width="15.5703125" bestFit="1" customWidth="1"/>
    <col min="6923" max="6924" width="18.5703125" bestFit="1" customWidth="1"/>
    <col min="6925" max="6926" width="11.28515625" bestFit="1" customWidth="1"/>
    <col min="7170" max="7170" width="7" bestFit="1" customWidth="1"/>
    <col min="7171" max="7171" width="4.28515625" bestFit="1" customWidth="1"/>
    <col min="7172" max="7172" width="6.28515625" bestFit="1" customWidth="1"/>
    <col min="7173" max="7174" width="8.42578125" bestFit="1" customWidth="1"/>
    <col min="7175" max="7176" width="10.42578125" bestFit="1" customWidth="1"/>
    <col min="7177" max="7178" width="15.5703125" bestFit="1" customWidth="1"/>
    <col min="7179" max="7180" width="18.5703125" bestFit="1" customWidth="1"/>
    <col min="7181" max="7182" width="11.28515625" bestFit="1" customWidth="1"/>
    <col min="7426" max="7426" width="7" bestFit="1" customWidth="1"/>
    <col min="7427" max="7427" width="4.28515625" bestFit="1" customWidth="1"/>
    <col min="7428" max="7428" width="6.28515625" bestFit="1" customWidth="1"/>
    <col min="7429" max="7430" width="8.42578125" bestFit="1" customWidth="1"/>
    <col min="7431" max="7432" width="10.42578125" bestFit="1" customWidth="1"/>
    <col min="7433" max="7434" width="15.5703125" bestFit="1" customWidth="1"/>
    <col min="7435" max="7436" width="18.5703125" bestFit="1" customWidth="1"/>
    <col min="7437" max="7438" width="11.28515625" bestFit="1" customWidth="1"/>
    <col min="7682" max="7682" width="7" bestFit="1" customWidth="1"/>
    <col min="7683" max="7683" width="4.28515625" bestFit="1" customWidth="1"/>
    <col min="7684" max="7684" width="6.28515625" bestFit="1" customWidth="1"/>
    <col min="7685" max="7686" width="8.42578125" bestFit="1" customWidth="1"/>
    <col min="7687" max="7688" width="10.42578125" bestFit="1" customWidth="1"/>
    <col min="7689" max="7690" width="15.5703125" bestFit="1" customWidth="1"/>
    <col min="7691" max="7692" width="18.5703125" bestFit="1" customWidth="1"/>
    <col min="7693" max="7694" width="11.28515625" bestFit="1" customWidth="1"/>
    <col min="7938" max="7938" width="7" bestFit="1" customWidth="1"/>
    <col min="7939" max="7939" width="4.28515625" bestFit="1" customWidth="1"/>
    <col min="7940" max="7940" width="6.28515625" bestFit="1" customWidth="1"/>
    <col min="7941" max="7942" width="8.42578125" bestFit="1" customWidth="1"/>
    <col min="7943" max="7944" width="10.42578125" bestFit="1" customWidth="1"/>
    <col min="7945" max="7946" width="15.5703125" bestFit="1" customWidth="1"/>
    <col min="7947" max="7948" width="18.5703125" bestFit="1" customWidth="1"/>
    <col min="7949" max="7950" width="11.28515625" bestFit="1" customWidth="1"/>
    <col min="8194" max="8194" width="7" bestFit="1" customWidth="1"/>
    <col min="8195" max="8195" width="4.28515625" bestFit="1" customWidth="1"/>
    <col min="8196" max="8196" width="6.28515625" bestFit="1" customWidth="1"/>
    <col min="8197" max="8198" width="8.42578125" bestFit="1" customWidth="1"/>
    <col min="8199" max="8200" width="10.42578125" bestFit="1" customWidth="1"/>
    <col min="8201" max="8202" width="15.5703125" bestFit="1" customWidth="1"/>
    <col min="8203" max="8204" width="18.5703125" bestFit="1" customWidth="1"/>
    <col min="8205" max="8206" width="11.28515625" bestFit="1" customWidth="1"/>
    <col min="8450" max="8450" width="7" bestFit="1" customWidth="1"/>
    <col min="8451" max="8451" width="4.28515625" bestFit="1" customWidth="1"/>
    <col min="8452" max="8452" width="6.28515625" bestFit="1" customWidth="1"/>
    <col min="8453" max="8454" width="8.42578125" bestFit="1" customWidth="1"/>
    <col min="8455" max="8456" width="10.42578125" bestFit="1" customWidth="1"/>
    <col min="8457" max="8458" width="15.5703125" bestFit="1" customWidth="1"/>
    <col min="8459" max="8460" width="18.5703125" bestFit="1" customWidth="1"/>
    <col min="8461" max="8462" width="11.28515625" bestFit="1" customWidth="1"/>
    <col min="8706" max="8706" width="7" bestFit="1" customWidth="1"/>
    <col min="8707" max="8707" width="4.28515625" bestFit="1" customWidth="1"/>
    <col min="8708" max="8708" width="6.28515625" bestFit="1" customWidth="1"/>
    <col min="8709" max="8710" width="8.42578125" bestFit="1" customWidth="1"/>
    <col min="8711" max="8712" width="10.42578125" bestFit="1" customWidth="1"/>
    <col min="8713" max="8714" width="15.5703125" bestFit="1" customWidth="1"/>
    <col min="8715" max="8716" width="18.5703125" bestFit="1" customWidth="1"/>
    <col min="8717" max="8718" width="11.28515625" bestFit="1" customWidth="1"/>
    <col min="8962" max="8962" width="7" bestFit="1" customWidth="1"/>
    <col min="8963" max="8963" width="4.28515625" bestFit="1" customWidth="1"/>
    <col min="8964" max="8964" width="6.28515625" bestFit="1" customWidth="1"/>
    <col min="8965" max="8966" width="8.42578125" bestFit="1" customWidth="1"/>
    <col min="8967" max="8968" width="10.42578125" bestFit="1" customWidth="1"/>
    <col min="8969" max="8970" width="15.5703125" bestFit="1" customWidth="1"/>
    <col min="8971" max="8972" width="18.5703125" bestFit="1" customWidth="1"/>
    <col min="8973" max="8974" width="11.28515625" bestFit="1" customWidth="1"/>
    <col min="9218" max="9218" width="7" bestFit="1" customWidth="1"/>
    <col min="9219" max="9219" width="4.28515625" bestFit="1" customWidth="1"/>
    <col min="9220" max="9220" width="6.28515625" bestFit="1" customWidth="1"/>
    <col min="9221" max="9222" width="8.42578125" bestFit="1" customWidth="1"/>
    <col min="9223" max="9224" width="10.42578125" bestFit="1" customWidth="1"/>
    <col min="9225" max="9226" width="15.5703125" bestFit="1" customWidth="1"/>
    <col min="9227" max="9228" width="18.5703125" bestFit="1" customWidth="1"/>
    <col min="9229" max="9230" width="11.28515625" bestFit="1" customWidth="1"/>
    <col min="9474" max="9474" width="7" bestFit="1" customWidth="1"/>
    <col min="9475" max="9475" width="4.28515625" bestFit="1" customWidth="1"/>
    <col min="9476" max="9476" width="6.28515625" bestFit="1" customWidth="1"/>
    <col min="9477" max="9478" width="8.42578125" bestFit="1" customWidth="1"/>
    <col min="9479" max="9480" width="10.42578125" bestFit="1" customWidth="1"/>
    <col min="9481" max="9482" width="15.5703125" bestFit="1" customWidth="1"/>
    <col min="9483" max="9484" width="18.5703125" bestFit="1" customWidth="1"/>
    <col min="9485" max="9486" width="11.28515625" bestFit="1" customWidth="1"/>
    <col min="9730" max="9730" width="7" bestFit="1" customWidth="1"/>
    <col min="9731" max="9731" width="4.28515625" bestFit="1" customWidth="1"/>
    <col min="9732" max="9732" width="6.28515625" bestFit="1" customWidth="1"/>
    <col min="9733" max="9734" width="8.42578125" bestFit="1" customWidth="1"/>
    <col min="9735" max="9736" width="10.42578125" bestFit="1" customWidth="1"/>
    <col min="9737" max="9738" width="15.5703125" bestFit="1" customWidth="1"/>
    <col min="9739" max="9740" width="18.5703125" bestFit="1" customWidth="1"/>
    <col min="9741" max="9742" width="11.28515625" bestFit="1" customWidth="1"/>
    <col min="9986" max="9986" width="7" bestFit="1" customWidth="1"/>
    <col min="9987" max="9987" width="4.28515625" bestFit="1" customWidth="1"/>
    <col min="9988" max="9988" width="6.28515625" bestFit="1" customWidth="1"/>
    <col min="9989" max="9990" width="8.42578125" bestFit="1" customWidth="1"/>
    <col min="9991" max="9992" width="10.42578125" bestFit="1" customWidth="1"/>
    <col min="9993" max="9994" width="15.5703125" bestFit="1" customWidth="1"/>
    <col min="9995" max="9996" width="18.5703125" bestFit="1" customWidth="1"/>
    <col min="9997" max="9998" width="11.28515625" bestFit="1" customWidth="1"/>
    <col min="10242" max="10242" width="7" bestFit="1" customWidth="1"/>
    <col min="10243" max="10243" width="4.28515625" bestFit="1" customWidth="1"/>
    <col min="10244" max="10244" width="6.28515625" bestFit="1" customWidth="1"/>
    <col min="10245" max="10246" width="8.42578125" bestFit="1" customWidth="1"/>
    <col min="10247" max="10248" width="10.42578125" bestFit="1" customWidth="1"/>
    <col min="10249" max="10250" width="15.5703125" bestFit="1" customWidth="1"/>
    <col min="10251" max="10252" width="18.5703125" bestFit="1" customWidth="1"/>
    <col min="10253" max="10254" width="11.28515625" bestFit="1" customWidth="1"/>
    <col min="10498" max="10498" width="7" bestFit="1" customWidth="1"/>
    <col min="10499" max="10499" width="4.28515625" bestFit="1" customWidth="1"/>
    <col min="10500" max="10500" width="6.28515625" bestFit="1" customWidth="1"/>
    <col min="10501" max="10502" width="8.42578125" bestFit="1" customWidth="1"/>
    <col min="10503" max="10504" width="10.42578125" bestFit="1" customWidth="1"/>
    <col min="10505" max="10506" width="15.5703125" bestFit="1" customWidth="1"/>
    <col min="10507" max="10508" width="18.5703125" bestFit="1" customWidth="1"/>
    <col min="10509" max="10510" width="11.28515625" bestFit="1" customWidth="1"/>
    <col min="10754" max="10754" width="7" bestFit="1" customWidth="1"/>
    <col min="10755" max="10755" width="4.28515625" bestFit="1" customWidth="1"/>
    <col min="10756" max="10756" width="6.28515625" bestFit="1" customWidth="1"/>
    <col min="10757" max="10758" width="8.42578125" bestFit="1" customWidth="1"/>
    <col min="10759" max="10760" width="10.42578125" bestFit="1" customWidth="1"/>
    <col min="10761" max="10762" width="15.5703125" bestFit="1" customWidth="1"/>
    <col min="10763" max="10764" width="18.5703125" bestFit="1" customWidth="1"/>
    <col min="10765" max="10766" width="11.28515625" bestFit="1" customWidth="1"/>
    <col min="11010" max="11010" width="7" bestFit="1" customWidth="1"/>
    <col min="11011" max="11011" width="4.28515625" bestFit="1" customWidth="1"/>
    <col min="11012" max="11012" width="6.28515625" bestFit="1" customWidth="1"/>
    <col min="11013" max="11014" width="8.42578125" bestFit="1" customWidth="1"/>
    <col min="11015" max="11016" width="10.42578125" bestFit="1" customWidth="1"/>
    <col min="11017" max="11018" width="15.5703125" bestFit="1" customWidth="1"/>
    <col min="11019" max="11020" width="18.5703125" bestFit="1" customWidth="1"/>
    <col min="11021" max="11022" width="11.28515625" bestFit="1" customWidth="1"/>
    <col min="11266" max="11266" width="7" bestFit="1" customWidth="1"/>
    <col min="11267" max="11267" width="4.28515625" bestFit="1" customWidth="1"/>
    <col min="11268" max="11268" width="6.28515625" bestFit="1" customWidth="1"/>
    <col min="11269" max="11270" width="8.42578125" bestFit="1" customWidth="1"/>
    <col min="11271" max="11272" width="10.42578125" bestFit="1" customWidth="1"/>
    <col min="11273" max="11274" width="15.5703125" bestFit="1" customWidth="1"/>
    <col min="11275" max="11276" width="18.5703125" bestFit="1" customWidth="1"/>
    <col min="11277" max="11278" width="11.28515625" bestFit="1" customWidth="1"/>
    <col min="11522" max="11522" width="7" bestFit="1" customWidth="1"/>
    <col min="11523" max="11523" width="4.28515625" bestFit="1" customWidth="1"/>
    <col min="11524" max="11524" width="6.28515625" bestFit="1" customWidth="1"/>
    <col min="11525" max="11526" width="8.42578125" bestFit="1" customWidth="1"/>
    <col min="11527" max="11528" width="10.42578125" bestFit="1" customWidth="1"/>
    <col min="11529" max="11530" width="15.5703125" bestFit="1" customWidth="1"/>
    <col min="11531" max="11532" width="18.5703125" bestFit="1" customWidth="1"/>
    <col min="11533" max="11534" width="11.28515625" bestFit="1" customWidth="1"/>
    <col min="11778" max="11778" width="7" bestFit="1" customWidth="1"/>
    <col min="11779" max="11779" width="4.28515625" bestFit="1" customWidth="1"/>
    <col min="11780" max="11780" width="6.28515625" bestFit="1" customWidth="1"/>
    <col min="11781" max="11782" width="8.42578125" bestFit="1" customWidth="1"/>
    <col min="11783" max="11784" width="10.42578125" bestFit="1" customWidth="1"/>
    <col min="11785" max="11786" width="15.5703125" bestFit="1" customWidth="1"/>
    <col min="11787" max="11788" width="18.5703125" bestFit="1" customWidth="1"/>
    <col min="11789" max="11790" width="11.28515625" bestFit="1" customWidth="1"/>
    <col min="12034" max="12034" width="7" bestFit="1" customWidth="1"/>
    <col min="12035" max="12035" width="4.28515625" bestFit="1" customWidth="1"/>
    <col min="12036" max="12036" width="6.28515625" bestFit="1" customWidth="1"/>
    <col min="12037" max="12038" width="8.42578125" bestFit="1" customWidth="1"/>
    <col min="12039" max="12040" width="10.42578125" bestFit="1" customWidth="1"/>
    <col min="12041" max="12042" width="15.5703125" bestFit="1" customWidth="1"/>
    <col min="12043" max="12044" width="18.5703125" bestFit="1" customWidth="1"/>
    <col min="12045" max="12046" width="11.28515625" bestFit="1" customWidth="1"/>
    <col min="12290" max="12290" width="7" bestFit="1" customWidth="1"/>
    <col min="12291" max="12291" width="4.28515625" bestFit="1" customWidth="1"/>
    <col min="12292" max="12292" width="6.28515625" bestFit="1" customWidth="1"/>
    <col min="12293" max="12294" width="8.42578125" bestFit="1" customWidth="1"/>
    <col min="12295" max="12296" width="10.42578125" bestFit="1" customWidth="1"/>
    <col min="12297" max="12298" width="15.5703125" bestFit="1" customWidth="1"/>
    <col min="12299" max="12300" width="18.5703125" bestFit="1" customWidth="1"/>
    <col min="12301" max="12302" width="11.28515625" bestFit="1" customWidth="1"/>
    <col min="12546" max="12546" width="7" bestFit="1" customWidth="1"/>
    <col min="12547" max="12547" width="4.28515625" bestFit="1" customWidth="1"/>
    <col min="12548" max="12548" width="6.28515625" bestFit="1" customWidth="1"/>
    <col min="12549" max="12550" width="8.42578125" bestFit="1" customWidth="1"/>
    <col min="12551" max="12552" width="10.42578125" bestFit="1" customWidth="1"/>
    <col min="12553" max="12554" width="15.5703125" bestFit="1" customWidth="1"/>
    <col min="12555" max="12556" width="18.5703125" bestFit="1" customWidth="1"/>
    <col min="12557" max="12558" width="11.28515625" bestFit="1" customWidth="1"/>
    <col min="12802" max="12802" width="7" bestFit="1" customWidth="1"/>
    <col min="12803" max="12803" width="4.28515625" bestFit="1" customWidth="1"/>
    <col min="12804" max="12804" width="6.28515625" bestFit="1" customWidth="1"/>
    <col min="12805" max="12806" width="8.42578125" bestFit="1" customWidth="1"/>
    <col min="12807" max="12808" width="10.42578125" bestFit="1" customWidth="1"/>
    <col min="12809" max="12810" width="15.5703125" bestFit="1" customWidth="1"/>
    <col min="12811" max="12812" width="18.5703125" bestFit="1" customWidth="1"/>
    <col min="12813" max="12814" width="11.28515625" bestFit="1" customWidth="1"/>
    <col min="13058" max="13058" width="7" bestFit="1" customWidth="1"/>
    <col min="13059" max="13059" width="4.28515625" bestFit="1" customWidth="1"/>
    <col min="13060" max="13060" width="6.28515625" bestFit="1" customWidth="1"/>
    <col min="13061" max="13062" width="8.42578125" bestFit="1" customWidth="1"/>
    <col min="13063" max="13064" width="10.42578125" bestFit="1" customWidth="1"/>
    <col min="13065" max="13066" width="15.5703125" bestFit="1" customWidth="1"/>
    <col min="13067" max="13068" width="18.5703125" bestFit="1" customWidth="1"/>
    <col min="13069" max="13070" width="11.28515625" bestFit="1" customWidth="1"/>
    <col min="13314" max="13314" width="7" bestFit="1" customWidth="1"/>
    <col min="13315" max="13315" width="4.28515625" bestFit="1" customWidth="1"/>
    <col min="13316" max="13316" width="6.28515625" bestFit="1" customWidth="1"/>
    <col min="13317" max="13318" width="8.42578125" bestFit="1" customWidth="1"/>
    <col min="13319" max="13320" width="10.42578125" bestFit="1" customWidth="1"/>
    <col min="13321" max="13322" width="15.5703125" bestFit="1" customWidth="1"/>
    <col min="13323" max="13324" width="18.5703125" bestFit="1" customWidth="1"/>
    <col min="13325" max="13326" width="11.28515625" bestFit="1" customWidth="1"/>
    <col min="13570" max="13570" width="7" bestFit="1" customWidth="1"/>
    <col min="13571" max="13571" width="4.28515625" bestFit="1" customWidth="1"/>
    <col min="13572" max="13572" width="6.28515625" bestFit="1" customWidth="1"/>
    <col min="13573" max="13574" width="8.42578125" bestFit="1" customWidth="1"/>
    <col min="13575" max="13576" width="10.42578125" bestFit="1" customWidth="1"/>
    <col min="13577" max="13578" width="15.5703125" bestFit="1" customWidth="1"/>
    <col min="13579" max="13580" width="18.5703125" bestFit="1" customWidth="1"/>
    <col min="13581" max="13582" width="11.28515625" bestFit="1" customWidth="1"/>
    <col min="13826" max="13826" width="7" bestFit="1" customWidth="1"/>
    <col min="13827" max="13827" width="4.28515625" bestFit="1" customWidth="1"/>
    <col min="13828" max="13828" width="6.28515625" bestFit="1" customWidth="1"/>
    <col min="13829" max="13830" width="8.42578125" bestFit="1" customWidth="1"/>
    <col min="13831" max="13832" width="10.42578125" bestFit="1" customWidth="1"/>
    <col min="13833" max="13834" width="15.5703125" bestFit="1" customWidth="1"/>
    <col min="13835" max="13836" width="18.5703125" bestFit="1" customWidth="1"/>
    <col min="13837" max="13838" width="11.28515625" bestFit="1" customWidth="1"/>
    <col min="14082" max="14082" width="7" bestFit="1" customWidth="1"/>
    <col min="14083" max="14083" width="4.28515625" bestFit="1" customWidth="1"/>
    <col min="14084" max="14084" width="6.28515625" bestFit="1" customWidth="1"/>
    <col min="14085" max="14086" width="8.42578125" bestFit="1" customWidth="1"/>
    <col min="14087" max="14088" width="10.42578125" bestFit="1" customWidth="1"/>
    <col min="14089" max="14090" width="15.5703125" bestFit="1" customWidth="1"/>
    <col min="14091" max="14092" width="18.5703125" bestFit="1" customWidth="1"/>
    <col min="14093" max="14094" width="11.28515625" bestFit="1" customWidth="1"/>
    <col min="14338" max="14338" width="7" bestFit="1" customWidth="1"/>
    <col min="14339" max="14339" width="4.28515625" bestFit="1" customWidth="1"/>
    <col min="14340" max="14340" width="6.28515625" bestFit="1" customWidth="1"/>
    <col min="14341" max="14342" width="8.42578125" bestFit="1" customWidth="1"/>
    <col min="14343" max="14344" width="10.42578125" bestFit="1" customWidth="1"/>
    <col min="14345" max="14346" width="15.5703125" bestFit="1" customWidth="1"/>
    <col min="14347" max="14348" width="18.5703125" bestFit="1" customWidth="1"/>
    <col min="14349" max="14350" width="11.28515625" bestFit="1" customWidth="1"/>
    <col min="14594" max="14594" width="7" bestFit="1" customWidth="1"/>
    <col min="14595" max="14595" width="4.28515625" bestFit="1" customWidth="1"/>
    <col min="14596" max="14596" width="6.28515625" bestFit="1" customWidth="1"/>
    <col min="14597" max="14598" width="8.42578125" bestFit="1" customWidth="1"/>
    <col min="14599" max="14600" width="10.42578125" bestFit="1" customWidth="1"/>
    <col min="14601" max="14602" width="15.5703125" bestFit="1" customWidth="1"/>
    <col min="14603" max="14604" width="18.5703125" bestFit="1" customWidth="1"/>
    <col min="14605" max="14606" width="11.28515625" bestFit="1" customWidth="1"/>
    <col min="14850" max="14850" width="7" bestFit="1" customWidth="1"/>
    <col min="14851" max="14851" width="4.28515625" bestFit="1" customWidth="1"/>
    <col min="14852" max="14852" width="6.28515625" bestFit="1" customWidth="1"/>
    <col min="14853" max="14854" width="8.42578125" bestFit="1" customWidth="1"/>
    <col min="14855" max="14856" width="10.42578125" bestFit="1" customWidth="1"/>
    <col min="14857" max="14858" width="15.5703125" bestFit="1" customWidth="1"/>
    <col min="14859" max="14860" width="18.5703125" bestFit="1" customWidth="1"/>
    <col min="14861" max="14862" width="11.28515625" bestFit="1" customWidth="1"/>
    <col min="15106" max="15106" width="7" bestFit="1" customWidth="1"/>
    <col min="15107" max="15107" width="4.28515625" bestFit="1" customWidth="1"/>
    <col min="15108" max="15108" width="6.28515625" bestFit="1" customWidth="1"/>
    <col min="15109" max="15110" width="8.42578125" bestFit="1" customWidth="1"/>
    <col min="15111" max="15112" width="10.42578125" bestFit="1" customWidth="1"/>
    <col min="15113" max="15114" width="15.5703125" bestFit="1" customWidth="1"/>
    <col min="15115" max="15116" width="18.5703125" bestFit="1" customWidth="1"/>
    <col min="15117" max="15118" width="11.28515625" bestFit="1" customWidth="1"/>
    <col min="15362" max="15362" width="7" bestFit="1" customWidth="1"/>
    <col min="15363" max="15363" width="4.28515625" bestFit="1" customWidth="1"/>
    <col min="15364" max="15364" width="6.28515625" bestFit="1" customWidth="1"/>
    <col min="15365" max="15366" width="8.42578125" bestFit="1" customWidth="1"/>
    <col min="15367" max="15368" width="10.42578125" bestFit="1" customWidth="1"/>
    <col min="15369" max="15370" width="15.5703125" bestFit="1" customWidth="1"/>
    <col min="15371" max="15372" width="18.5703125" bestFit="1" customWidth="1"/>
    <col min="15373" max="15374" width="11.28515625" bestFit="1" customWidth="1"/>
    <col min="15618" max="15618" width="7" bestFit="1" customWidth="1"/>
    <col min="15619" max="15619" width="4.28515625" bestFit="1" customWidth="1"/>
    <col min="15620" max="15620" width="6.28515625" bestFit="1" customWidth="1"/>
    <col min="15621" max="15622" width="8.42578125" bestFit="1" customWidth="1"/>
    <col min="15623" max="15624" width="10.42578125" bestFit="1" customWidth="1"/>
    <col min="15625" max="15626" width="15.5703125" bestFit="1" customWidth="1"/>
    <col min="15627" max="15628" width="18.5703125" bestFit="1" customWidth="1"/>
    <col min="15629" max="15630" width="11.28515625" bestFit="1" customWidth="1"/>
    <col min="15874" max="15874" width="7" bestFit="1" customWidth="1"/>
    <col min="15875" max="15875" width="4.28515625" bestFit="1" customWidth="1"/>
    <col min="15876" max="15876" width="6.28515625" bestFit="1" customWidth="1"/>
    <col min="15877" max="15878" width="8.42578125" bestFit="1" customWidth="1"/>
    <col min="15879" max="15880" width="10.42578125" bestFit="1" customWidth="1"/>
    <col min="15881" max="15882" width="15.5703125" bestFit="1" customWidth="1"/>
    <col min="15883" max="15884" width="18.5703125" bestFit="1" customWidth="1"/>
    <col min="15885" max="15886" width="11.28515625" bestFit="1" customWidth="1"/>
    <col min="16130" max="16130" width="7" bestFit="1" customWidth="1"/>
    <col min="16131" max="16131" width="4.28515625" bestFit="1" customWidth="1"/>
    <col min="16132" max="16132" width="6.28515625" bestFit="1" customWidth="1"/>
    <col min="16133" max="16134" width="8.42578125" bestFit="1" customWidth="1"/>
    <col min="16135" max="16136" width="10.42578125" bestFit="1" customWidth="1"/>
    <col min="16137" max="16138" width="15.5703125" bestFit="1" customWidth="1"/>
    <col min="16139" max="16140" width="18.5703125" bestFit="1" customWidth="1"/>
    <col min="16141" max="16142" width="11.28515625" bestFit="1" customWidth="1"/>
  </cols>
  <sheetData>
    <row r="1" spans="1:15" x14ac:dyDescent="0.2">
      <c r="A1" s="6" t="s">
        <v>0</v>
      </c>
      <c r="B1" s="6" t="s">
        <v>1</v>
      </c>
      <c r="C1" s="7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5" t="s">
        <v>8</v>
      </c>
      <c r="J1" s="5" t="s">
        <v>91</v>
      </c>
      <c r="K1" s="3" t="s">
        <v>9</v>
      </c>
      <c r="L1" s="3" t="s">
        <v>10</v>
      </c>
      <c r="M1" s="5" t="s">
        <v>11</v>
      </c>
      <c r="N1" s="5" t="s">
        <v>12</v>
      </c>
      <c r="O1" s="40" t="s">
        <v>94</v>
      </c>
    </row>
    <row r="2" spans="1:15" x14ac:dyDescent="0.2">
      <c r="A2">
        <v>1</v>
      </c>
      <c r="B2" s="4">
        <v>45.533834883620202</v>
      </c>
      <c r="C2" s="1">
        <v>5.5922312097640869</v>
      </c>
      <c r="D2" s="1">
        <v>71.627417566282219</v>
      </c>
      <c r="E2" s="1">
        <v>136.59094447858729</v>
      </c>
      <c r="F2" s="1">
        <v>6.8741643942651471</v>
      </c>
      <c r="G2" s="1">
        <v>4.2047177181693414</v>
      </c>
      <c r="H2" s="1">
        <v>18.925329540601645</v>
      </c>
      <c r="I2" s="1">
        <v>53.224040916077904</v>
      </c>
      <c r="J2" s="1">
        <f>H2-I2</f>
        <v>-34.298711375476259</v>
      </c>
      <c r="K2" s="1">
        <v>232.69903733747537</v>
      </c>
      <c r="L2" s="1">
        <v>217.90283080435583</v>
      </c>
      <c r="M2" s="1">
        <v>25.239761948187617</v>
      </c>
      <c r="N2" s="1">
        <v>34.964595330794339</v>
      </c>
      <c r="O2" s="1">
        <f>M2-N2</f>
        <v>-9.7248333826067217</v>
      </c>
    </row>
    <row r="3" spans="1:15" x14ac:dyDescent="0.2">
      <c r="A3">
        <v>1</v>
      </c>
      <c r="B3" s="4">
        <v>56.479839814706615</v>
      </c>
      <c r="C3" s="1">
        <v>5.5716036532916267</v>
      </c>
      <c r="D3" s="1">
        <v>73.061625074469021</v>
      </c>
      <c r="E3" s="1">
        <v>154.30014861125329</v>
      </c>
      <c r="F3" s="1">
        <v>6.6728020677328468</v>
      </c>
      <c r="G3" s="1">
        <v>7.7976130315867893</v>
      </c>
      <c r="H3" s="1">
        <v>77.514198398275511</v>
      </c>
      <c r="I3" s="1">
        <v>33.971098960248909</v>
      </c>
      <c r="J3" s="1">
        <f t="shared" ref="J3:J66" si="0">H3-I3</f>
        <v>43.543099438026601</v>
      </c>
      <c r="K3" s="1">
        <v>243.28988621724079</v>
      </c>
      <c r="L3" s="1">
        <v>124.07492632779197</v>
      </c>
      <c r="M3" s="1">
        <v>43.624456788036618</v>
      </c>
      <c r="N3" s="1">
        <v>29.573110528466145</v>
      </c>
      <c r="O3" s="1">
        <f t="shared" ref="O3:O66" si="1">M3-N3</f>
        <v>14.051346259570472</v>
      </c>
    </row>
    <row r="4" spans="1:15" x14ac:dyDescent="0.2">
      <c r="A4">
        <v>1</v>
      </c>
      <c r="B4" s="4">
        <v>53.824969652782713</v>
      </c>
      <c r="C4" s="1">
        <v>4.9014287827270229</v>
      </c>
      <c r="D4" s="1">
        <v>103.20083979234113</v>
      </c>
      <c r="E4" s="1">
        <v>117.76215844076216</v>
      </c>
      <c r="F4" s="1">
        <v>6.369727568466411</v>
      </c>
      <c r="G4" s="1">
        <v>7.0244001955835955</v>
      </c>
      <c r="H4" s="1">
        <v>92.428617057314526</v>
      </c>
      <c r="I4" s="1">
        <v>30.676315638282947</v>
      </c>
      <c r="J4" s="1">
        <f t="shared" si="0"/>
        <v>61.752301419031582</v>
      </c>
      <c r="K4" s="1">
        <v>326.32936033972106</v>
      </c>
      <c r="L4" s="1">
        <v>213.56896668193912</v>
      </c>
      <c r="M4" s="1">
        <v>39.626807328423808</v>
      </c>
      <c r="N4" s="1">
        <v>26.827499211251002</v>
      </c>
      <c r="O4" s="1">
        <f t="shared" si="1"/>
        <v>12.799308117172806</v>
      </c>
    </row>
    <row r="5" spans="1:15" x14ac:dyDescent="0.2">
      <c r="A5">
        <v>1</v>
      </c>
      <c r="B5" s="4">
        <v>50.368433053322349</v>
      </c>
      <c r="C5" s="1">
        <v>5.0349671947939214</v>
      </c>
      <c r="D5" s="1">
        <v>105.20004254503124</v>
      </c>
      <c r="E5" s="1">
        <v>165.60680698902718</v>
      </c>
      <c r="F5" s="1">
        <v>8.0261878749796658</v>
      </c>
      <c r="G5" s="1">
        <v>5.2775525134663841</v>
      </c>
      <c r="H5" s="1">
        <v>45.617373850785242</v>
      </c>
      <c r="I5" s="1">
        <v>44.712493295085103</v>
      </c>
      <c r="J5" s="1">
        <f t="shared" si="0"/>
        <v>0.9048805557001387</v>
      </c>
      <c r="K5" s="1">
        <v>154.2140471211585</v>
      </c>
      <c r="L5" s="1">
        <v>163.64337022280938</v>
      </c>
      <c r="M5" s="1">
        <v>50.630640686952368</v>
      </c>
      <c r="N5" s="1">
        <v>28.441751940950091</v>
      </c>
      <c r="O5" s="1">
        <f t="shared" si="1"/>
        <v>22.188888746002277</v>
      </c>
    </row>
    <row r="6" spans="1:15" x14ac:dyDescent="0.2">
      <c r="A6">
        <v>2</v>
      </c>
      <c r="B6" s="4">
        <v>60.874100519037704</v>
      </c>
      <c r="C6" s="1">
        <v>6.0111124148733639</v>
      </c>
      <c r="D6" s="1">
        <v>115.3892758056999</v>
      </c>
      <c r="E6" s="1">
        <v>206.44346411490719</v>
      </c>
      <c r="F6" s="1">
        <v>10.12466563057712</v>
      </c>
      <c r="G6" s="1">
        <v>7.0977243024644467</v>
      </c>
      <c r="H6" s="1">
        <v>84.243058192065888</v>
      </c>
      <c r="I6" s="1">
        <v>68.437140455290518</v>
      </c>
      <c r="J6" s="1">
        <f t="shared" si="0"/>
        <v>15.80591773677537</v>
      </c>
      <c r="K6" s="1">
        <v>338.75766797462359</v>
      </c>
      <c r="L6" s="1">
        <v>110.53711988538643</v>
      </c>
      <c r="M6" s="1">
        <v>41.400354010671052</v>
      </c>
      <c r="N6" s="1">
        <v>37.84205160867527</v>
      </c>
      <c r="O6" s="1">
        <f t="shared" si="1"/>
        <v>3.5583024019957818</v>
      </c>
    </row>
    <row r="7" spans="1:15" x14ac:dyDescent="0.2">
      <c r="A7">
        <v>1</v>
      </c>
      <c r="B7" s="4">
        <v>39.900314130339346</v>
      </c>
      <c r="C7" s="1">
        <v>5.763388304287778</v>
      </c>
      <c r="D7" s="1">
        <v>120.67593427497172</v>
      </c>
      <c r="E7" s="1">
        <v>143.76789987079673</v>
      </c>
      <c r="F7" s="1">
        <v>6.3156574990988261</v>
      </c>
      <c r="G7" s="1">
        <v>7.6878955904906334</v>
      </c>
      <c r="H7" s="1">
        <v>95.522835929426734</v>
      </c>
      <c r="I7" s="1">
        <v>36.007323401524296</v>
      </c>
      <c r="J7" s="1">
        <f t="shared" si="0"/>
        <v>59.515512527902438</v>
      </c>
      <c r="K7" s="1">
        <v>62.663699522801664</v>
      </c>
      <c r="L7" s="1">
        <v>131.17043332873561</v>
      </c>
      <c r="M7" s="1">
        <v>27.824826161902948</v>
      </c>
      <c r="N7" s="1">
        <v>16.572125469425881</v>
      </c>
      <c r="O7" s="1">
        <f t="shared" si="1"/>
        <v>11.252700692477067</v>
      </c>
    </row>
    <row r="8" spans="1:15" x14ac:dyDescent="0.2">
      <c r="A8">
        <v>1</v>
      </c>
      <c r="B8" s="4">
        <v>42.245474688312669</v>
      </c>
      <c r="C8" s="1">
        <v>5.2996668125962829</v>
      </c>
      <c r="D8" s="1">
        <v>123.08895055848393</v>
      </c>
      <c r="E8" s="1">
        <v>120.6561783713974</v>
      </c>
      <c r="F8" s="1">
        <v>7.3047062925974799</v>
      </c>
      <c r="G8" s="1">
        <v>5.6062570709774295</v>
      </c>
      <c r="H8" s="1">
        <v>33.33267943318787</v>
      </c>
      <c r="I8" s="1">
        <v>71.619978808763037</v>
      </c>
      <c r="J8" s="1">
        <f t="shared" si="0"/>
        <v>-38.287299375575166</v>
      </c>
      <c r="K8" s="1">
        <v>170.48802641070614</v>
      </c>
      <c r="L8" s="1">
        <v>171.0449038065187</v>
      </c>
      <c r="M8" s="1">
        <v>34.402245918769246</v>
      </c>
      <c r="N8" s="1">
        <v>30.114824862385149</v>
      </c>
      <c r="O8" s="1">
        <f t="shared" si="1"/>
        <v>4.2874210563840975</v>
      </c>
    </row>
    <row r="9" spans="1:15" x14ac:dyDescent="0.2">
      <c r="A9">
        <v>1</v>
      </c>
      <c r="B9" s="4">
        <v>67.776514510986857</v>
      </c>
      <c r="C9" s="1">
        <v>5.5254742722212562</v>
      </c>
      <c r="D9" s="1">
        <v>123.4224607272285</v>
      </c>
      <c r="E9" s="1">
        <v>190.77627973627028</v>
      </c>
      <c r="F9" s="1">
        <v>7.589875923396078</v>
      </c>
      <c r="G9" s="1">
        <v>7.0970886352029314</v>
      </c>
      <c r="H9" s="1">
        <v>36.681570859961212</v>
      </c>
      <c r="I9" s="1">
        <v>44.199821448218309</v>
      </c>
      <c r="J9" s="1">
        <f t="shared" si="0"/>
        <v>-7.5182505882570965</v>
      </c>
      <c r="K9" s="1">
        <v>-5.9129389173113509</v>
      </c>
      <c r="L9" s="1">
        <v>4.3701100938735351</v>
      </c>
      <c r="M9" s="1">
        <v>34.152733655254529</v>
      </c>
      <c r="N9" s="1">
        <v>31.752619691211059</v>
      </c>
      <c r="O9" s="1">
        <f t="shared" si="1"/>
        <v>2.4001139640434701</v>
      </c>
    </row>
    <row r="10" spans="1:15" x14ac:dyDescent="0.2">
      <c r="A10">
        <v>1</v>
      </c>
      <c r="B10" s="4">
        <v>64.317697476802351</v>
      </c>
      <c r="C10" s="1">
        <v>5.4007881495589292</v>
      </c>
      <c r="D10" s="1">
        <v>126.03237278792801</v>
      </c>
      <c r="E10" s="1">
        <v>148.41589108804328</v>
      </c>
      <c r="F10" s="1">
        <v>7.0862203991822641</v>
      </c>
      <c r="G10" s="1">
        <v>7.0341450963687571</v>
      </c>
      <c r="H10" s="1">
        <v>67.396948697333102</v>
      </c>
      <c r="I10" s="1">
        <v>25.005179072879471</v>
      </c>
      <c r="J10" s="1">
        <f t="shared" si="0"/>
        <v>42.39176962445363</v>
      </c>
      <c r="K10" s="1">
        <v>349.75177418559281</v>
      </c>
      <c r="L10" s="1">
        <v>123.75178616464778</v>
      </c>
      <c r="M10" s="1">
        <v>23.89097635471753</v>
      </c>
      <c r="N10" s="1">
        <v>32.336457329165711</v>
      </c>
      <c r="O10" s="1">
        <f t="shared" si="1"/>
        <v>-8.4454809744481807</v>
      </c>
    </row>
    <row r="11" spans="1:15" x14ac:dyDescent="0.2">
      <c r="A11">
        <v>1</v>
      </c>
      <c r="B11" s="4">
        <v>39.87827184061954</v>
      </c>
      <c r="C11" s="1">
        <v>5.6055376409053075</v>
      </c>
      <c r="D11" s="1">
        <v>127.70271556775735</v>
      </c>
      <c r="E11" s="1">
        <v>178.53535096681694</v>
      </c>
      <c r="F11" s="1">
        <v>7.7288686573846963</v>
      </c>
      <c r="G11" s="1">
        <v>7.7982349933674167</v>
      </c>
      <c r="H11" s="1">
        <v>83.059813756811863</v>
      </c>
      <c r="I11" s="1">
        <v>58.906423694178315</v>
      </c>
      <c r="J11" s="1">
        <f t="shared" si="0"/>
        <v>24.153390062633548</v>
      </c>
      <c r="K11" s="1">
        <v>223.80802952667366</v>
      </c>
      <c r="L11" s="1">
        <v>137.14358952066868</v>
      </c>
      <c r="M11" s="1">
        <v>43.899085053274639</v>
      </c>
      <c r="N11" s="1">
        <v>41.426935534747457</v>
      </c>
      <c r="O11" s="1">
        <f t="shared" si="1"/>
        <v>2.472149518527182</v>
      </c>
    </row>
    <row r="12" spans="1:15" x14ac:dyDescent="0.2">
      <c r="A12">
        <v>2</v>
      </c>
      <c r="B12" s="4">
        <v>42.284216464591402</v>
      </c>
      <c r="C12" s="1">
        <v>5.8400670429873838</v>
      </c>
      <c r="D12" s="1">
        <v>128.41095077095332</v>
      </c>
      <c r="E12" s="1">
        <v>180.38483854305156</v>
      </c>
      <c r="F12" s="1">
        <v>4.8007818684608932</v>
      </c>
      <c r="G12" s="1">
        <v>7.5096632553737468</v>
      </c>
      <c r="H12" s="1">
        <v>30.656404509278595</v>
      </c>
      <c r="I12" s="1">
        <v>85.000026099598941</v>
      </c>
      <c r="J12" s="1">
        <f t="shared" si="0"/>
        <v>-54.343621590320346</v>
      </c>
      <c r="K12" s="1">
        <v>233.83662264192193</v>
      </c>
      <c r="L12" s="1">
        <v>218.86241755872064</v>
      </c>
      <c r="M12" s="1">
        <v>37.150753014785373</v>
      </c>
      <c r="N12" s="1">
        <v>28.103046396577451</v>
      </c>
      <c r="O12" s="1">
        <f t="shared" si="1"/>
        <v>9.047706618207922</v>
      </c>
    </row>
    <row r="13" spans="1:15" x14ac:dyDescent="0.2">
      <c r="A13">
        <v>2</v>
      </c>
      <c r="B13" s="4">
        <v>68.09545896912779</v>
      </c>
      <c r="C13" s="1">
        <v>5.9614985587045908</v>
      </c>
      <c r="D13" s="1">
        <v>130.9004371403116</v>
      </c>
      <c r="E13" s="1">
        <v>123.20432859335595</v>
      </c>
      <c r="F13" s="1">
        <v>6.7781711110507192</v>
      </c>
      <c r="G13" s="1">
        <v>6.2472951535655072</v>
      </c>
      <c r="H13" s="1">
        <v>92.352430067139025</v>
      </c>
      <c r="I13" s="1">
        <v>2.1809592077296358</v>
      </c>
      <c r="J13" s="1">
        <f t="shared" si="0"/>
        <v>90.171470859409396</v>
      </c>
      <c r="K13" s="1">
        <v>596.02078053862351</v>
      </c>
      <c r="L13" s="1">
        <v>96.195196220768594</v>
      </c>
      <c r="M13" s="1">
        <v>37.261545411837574</v>
      </c>
      <c r="N13" s="1">
        <v>25.445932343602795</v>
      </c>
      <c r="O13" s="1">
        <f t="shared" si="1"/>
        <v>11.815613068234779</v>
      </c>
    </row>
    <row r="14" spans="1:15" x14ac:dyDescent="0.2">
      <c r="A14">
        <v>2</v>
      </c>
      <c r="B14" s="4">
        <v>68.800413055380375</v>
      </c>
      <c r="C14" s="1">
        <v>5.3731793667360268</v>
      </c>
      <c r="D14" s="1">
        <v>137.41166077948094</v>
      </c>
      <c r="E14" s="1">
        <v>208.3006298452888</v>
      </c>
      <c r="F14" s="1">
        <v>8.2877163715374387</v>
      </c>
      <c r="G14" s="1">
        <v>5.8165226996016379</v>
      </c>
      <c r="H14" s="1">
        <v>106.60626082175472</v>
      </c>
      <c r="I14" s="1">
        <v>41.526344029425154</v>
      </c>
      <c r="J14" s="1">
        <f t="shared" si="0"/>
        <v>65.079916792329556</v>
      </c>
      <c r="K14" s="1">
        <v>615.86965623549099</v>
      </c>
      <c r="L14" s="1">
        <v>32.313282873223585</v>
      </c>
      <c r="M14" s="1">
        <v>28.675350252754555</v>
      </c>
      <c r="N14" s="1">
        <v>38.629510728547501</v>
      </c>
      <c r="O14" s="1">
        <f t="shared" si="1"/>
        <v>-9.9541604757929463</v>
      </c>
    </row>
    <row r="15" spans="1:15" x14ac:dyDescent="0.2">
      <c r="A15">
        <v>1</v>
      </c>
      <c r="B15" s="4">
        <v>43.608641717625687</v>
      </c>
      <c r="C15" s="1">
        <v>5.1372205025848769</v>
      </c>
      <c r="D15" s="1">
        <v>139.47530504452163</v>
      </c>
      <c r="E15" s="1">
        <v>141.44328792477481</v>
      </c>
      <c r="F15" s="1">
        <v>6.7009791708778517</v>
      </c>
      <c r="G15" s="1">
        <v>7.0291826171101111</v>
      </c>
      <c r="H15" s="1">
        <v>106.29403563828978</v>
      </c>
      <c r="I15" s="1">
        <v>62.91945337754396</v>
      </c>
      <c r="J15" s="1">
        <f t="shared" si="0"/>
        <v>43.374582260745825</v>
      </c>
      <c r="K15" s="1">
        <v>317.15979696371068</v>
      </c>
      <c r="L15" s="1">
        <v>191.33776503821267</v>
      </c>
      <c r="M15" s="1">
        <v>38.90861529478417</v>
      </c>
      <c r="N15" s="1">
        <v>24.259678628854445</v>
      </c>
      <c r="O15" s="1">
        <f t="shared" si="1"/>
        <v>14.648936665929725</v>
      </c>
    </row>
    <row r="16" spans="1:15" x14ac:dyDescent="0.2">
      <c r="A16">
        <v>1</v>
      </c>
      <c r="B16" s="4">
        <v>49.335414576075316</v>
      </c>
      <c r="C16" s="1">
        <v>5.0309686963175473</v>
      </c>
      <c r="D16" s="1">
        <v>140.72140185427398</v>
      </c>
      <c r="E16" s="1">
        <v>176.17083823005251</v>
      </c>
      <c r="F16" s="1">
        <v>5.7091997266642469</v>
      </c>
      <c r="G16" s="1">
        <v>7.3594368329476891</v>
      </c>
      <c r="H16" s="1">
        <v>39.912532121938263</v>
      </c>
      <c r="I16" s="1">
        <v>31.884970505611392</v>
      </c>
      <c r="J16" s="1">
        <f t="shared" si="0"/>
        <v>8.0275616163268708</v>
      </c>
      <c r="K16" s="1">
        <v>239.63279713192128</v>
      </c>
      <c r="L16" s="1">
        <v>174.15343650077381</v>
      </c>
      <c r="M16" s="1">
        <v>33.560984263886965</v>
      </c>
      <c r="N16" s="1">
        <v>20.397646400608824</v>
      </c>
      <c r="O16" s="1">
        <f t="shared" si="1"/>
        <v>13.163337863278141</v>
      </c>
    </row>
    <row r="17" spans="1:15" x14ac:dyDescent="0.2">
      <c r="A17">
        <v>1</v>
      </c>
      <c r="B17" s="4">
        <v>37.46301635751086</v>
      </c>
      <c r="C17" s="1">
        <v>5.8216145188427273</v>
      </c>
      <c r="D17" s="1">
        <v>141.12187583993114</v>
      </c>
      <c r="E17" s="1">
        <v>158.38517549404801</v>
      </c>
      <c r="F17" s="1">
        <v>6.4352348888520599</v>
      </c>
      <c r="G17" s="1">
        <v>5.0634797981619624</v>
      </c>
      <c r="H17" s="1">
        <v>42.99541238306621</v>
      </c>
      <c r="I17" s="1">
        <v>31.135801793065113</v>
      </c>
      <c r="J17" s="1">
        <f t="shared" si="0"/>
        <v>11.859610590001097</v>
      </c>
      <c r="K17" s="1">
        <v>338.57388113263369</v>
      </c>
      <c r="L17" s="1">
        <v>181.16788835003518</v>
      </c>
      <c r="M17" s="1">
        <v>38.648558849773572</v>
      </c>
      <c r="N17" s="1">
        <v>31.87715661013311</v>
      </c>
      <c r="O17" s="1">
        <f t="shared" si="1"/>
        <v>6.7714022396404623</v>
      </c>
    </row>
    <row r="18" spans="1:15" x14ac:dyDescent="0.2">
      <c r="A18">
        <v>1</v>
      </c>
      <c r="B18" s="4">
        <v>64.233878010436939</v>
      </c>
      <c r="C18" s="1">
        <v>5.6233106551268639</v>
      </c>
      <c r="D18" s="1">
        <v>141.1429057160608</v>
      </c>
      <c r="E18" s="1">
        <v>232.18463754006387</v>
      </c>
      <c r="F18" s="1">
        <v>7.0088580622778212</v>
      </c>
      <c r="G18" s="1">
        <v>5.2815809382120538</v>
      </c>
      <c r="H18" s="1">
        <v>30.029921878531049</v>
      </c>
      <c r="I18" s="1">
        <v>39.961436270883333</v>
      </c>
      <c r="J18" s="1">
        <f t="shared" si="0"/>
        <v>-9.9315143923522839</v>
      </c>
      <c r="K18" s="1">
        <v>349.97338756272984</v>
      </c>
      <c r="L18" s="1">
        <v>171.59657755865823</v>
      </c>
      <c r="M18" s="1">
        <v>38.014962280365765</v>
      </c>
      <c r="N18" s="1">
        <v>34.658529457574105</v>
      </c>
      <c r="O18" s="1">
        <f t="shared" si="1"/>
        <v>3.3564328227916604</v>
      </c>
    </row>
    <row r="19" spans="1:15" x14ac:dyDescent="0.2">
      <c r="A19">
        <v>1</v>
      </c>
      <c r="B19" s="4">
        <v>54.392560167779529</v>
      </c>
      <c r="C19" s="1">
        <v>5.1104116193898879</v>
      </c>
      <c r="D19" s="1">
        <v>141.77302380568523</v>
      </c>
      <c r="E19" s="1">
        <v>166.07755786433844</v>
      </c>
      <c r="F19" s="1">
        <v>8.3552856137254299</v>
      </c>
      <c r="G19" s="1">
        <v>7.589759974427408</v>
      </c>
      <c r="H19" s="1">
        <v>15.134882282641691</v>
      </c>
      <c r="I19" s="1">
        <v>43.240334463731365</v>
      </c>
      <c r="J19" s="1">
        <f t="shared" si="0"/>
        <v>-28.105452181089674</v>
      </c>
      <c r="K19" s="1">
        <v>213.62292716603977</v>
      </c>
      <c r="L19" s="1">
        <v>115.39296423371488</v>
      </c>
      <c r="M19" s="1">
        <v>32.978846058358549</v>
      </c>
      <c r="N19" s="1">
        <v>27.263631333423618</v>
      </c>
      <c r="O19" s="1">
        <f t="shared" si="1"/>
        <v>5.7152147249349312</v>
      </c>
    </row>
    <row r="20" spans="1:15" x14ac:dyDescent="0.2">
      <c r="A20">
        <v>1</v>
      </c>
      <c r="B20" s="4">
        <v>34.89416772783639</v>
      </c>
      <c r="C20" s="1">
        <v>6.0319761496593705</v>
      </c>
      <c r="D20" s="1">
        <v>144.13256108135147</v>
      </c>
      <c r="E20" s="1">
        <v>157.27826617477533</v>
      </c>
      <c r="F20" s="1">
        <v>5.6356030506784203</v>
      </c>
      <c r="G20" s="1">
        <v>5.5482485016931857</v>
      </c>
      <c r="H20" s="1">
        <v>78.066387187438565</v>
      </c>
      <c r="I20" s="1">
        <v>68.34013502176127</v>
      </c>
      <c r="J20" s="1">
        <f t="shared" si="0"/>
        <v>9.7262521656772947</v>
      </c>
      <c r="K20" s="1">
        <v>86.162147767265395</v>
      </c>
      <c r="L20" s="1">
        <v>246.24370058523539</v>
      </c>
      <c r="M20" s="1">
        <v>34.056801073538963</v>
      </c>
      <c r="N20" s="1">
        <v>34.194667037331882</v>
      </c>
      <c r="O20" s="1">
        <f t="shared" si="1"/>
        <v>-0.13786596379291893</v>
      </c>
    </row>
    <row r="21" spans="1:15" x14ac:dyDescent="0.2">
      <c r="A21">
        <v>2</v>
      </c>
      <c r="B21" s="4">
        <v>49.641086761956927</v>
      </c>
      <c r="C21" s="1">
        <v>5.7521828873197185</v>
      </c>
      <c r="D21" s="1">
        <v>146.81718639554904</v>
      </c>
      <c r="E21" s="1">
        <v>234.64678099106587</v>
      </c>
      <c r="F21" s="1">
        <v>6.4747059518515551</v>
      </c>
      <c r="G21" s="1">
        <v>8.2836139445926769</v>
      </c>
      <c r="H21" s="1">
        <v>59.594073877463281</v>
      </c>
      <c r="I21" s="1">
        <v>73.912203084996747</v>
      </c>
      <c r="J21" s="1">
        <f t="shared" si="0"/>
        <v>-14.318129207533467</v>
      </c>
      <c r="K21" s="1">
        <v>732.80276479348629</v>
      </c>
      <c r="L21" s="1">
        <v>242.78350195310884</v>
      </c>
      <c r="M21" s="1">
        <v>41.189796235022754</v>
      </c>
      <c r="N21" s="1">
        <v>26.580263630979363</v>
      </c>
      <c r="O21" s="1">
        <f t="shared" si="1"/>
        <v>14.609532604043391</v>
      </c>
    </row>
    <row r="22" spans="1:15" x14ac:dyDescent="0.2">
      <c r="A22">
        <v>1</v>
      </c>
      <c r="B22" s="4">
        <v>55.218871259089049</v>
      </c>
      <c r="C22" s="1">
        <v>5.4927410281462947</v>
      </c>
      <c r="D22" s="1">
        <v>147.66637882418988</v>
      </c>
      <c r="E22" s="1">
        <v>131.64032152464512</v>
      </c>
      <c r="F22" s="1">
        <v>7.3032658177069223</v>
      </c>
      <c r="G22" s="1">
        <v>5.7355673328180083</v>
      </c>
      <c r="H22" s="1">
        <v>42.705789057532158</v>
      </c>
      <c r="I22" s="1">
        <v>36.393003478728055</v>
      </c>
      <c r="J22" s="1">
        <f t="shared" si="0"/>
        <v>6.3127855788041032</v>
      </c>
      <c r="K22" s="1">
        <v>160.93472762480684</v>
      </c>
      <c r="L22" s="1">
        <v>134.43477508393838</v>
      </c>
      <c r="M22" s="1">
        <v>43.643865734144185</v>
      </c>
      <c r="N22" s="1">
        <v>12.980780968968084</v>
      </c>
      <c r="O22" s="1">
        <f t="shared" si="1"/>
        <v>30.663084765176102</v>
      </c>
    </row>
    <row r="23" spans="1:15" x14ac:dyDescent="0.2">
      <c r="A23">
        <v>2</v>
      </c>
      <c r="B23" s="4">
        <v>35.33021546869854</v>
      </c>
      <c r="C23" s="1">
        <v>4.9710612518559225</v>
      </c>
      <c r="D23" s="1">
        <v>149.94370258373877</v>
      </c>
      <c r="E23" s="1">
        <v>133.86466819239729</v>
      </c>
      <c r="F23" s="1">
        <v>7.4743790686908325</v>
      </c>
      <c r="G23" s="1">
        <v>7.6176027082964648</v>
      </c>
      <c r="H23" s="1">
        <v>75.353220088017167</v>
      </c>
      <c r="I23" s="1">
        <v>27.477325479829812</v>
      </c>
      <c r="J23" s="1">
        <f t="shared" si="0"/>
        <v>47.875894608187352</v>
      </c>
      <c r="K23" s="1">
        <v>36.448794532791993</v>
      </c>
      <c r="L23" s="1">
        <v>265.30534060996035</v>
      </c>
      <c r="M23" s="1">
        <v>32.549533765855067</v>
      </c>
      <c r="N23" s="1">
        <v>30.566575849370444</v>
      </c>
      <c r="O23" s="1">
        <f t="shared" si="1"/>
        <v>1.9829579164846223</v>
      </c>
    </row>
    <row r="24" spans="1:15" x14ac:dyDescent="0.2">
      <c r="A24">
        <v>1</v>
      </c>
      <c r="B24" s="4">
        <v>36.78715218060016</v>
      </c>
      <c r="C24" s="1">
        <v>5.0706931386586911</v>
      </c>
      <c r="D24" s="1">
        <v>151.10794663260705</v>
      </c>
      <c r="E24" s="1">
        <v>180.81796903780241</v>
      </c>
      <c r="F24" s="1">
        <v>5.8922520464251056</v>
      </c>
      <c r="G24" s="1">
        <v>5.5474013055928593</v>
      </c>
      <c r="H24" s="1">
        <v>83.663058865820119</v>
      </c>
      <c r="I24" s="1">
        <v>29.899478478518176</v>
      </c>
      <c r="J24" s="1">
        <f t="shared" si="0"/>
        <v>53.763580387301943</v>
      </c>
      <c r="K24" s="1">
        <v>388.85063624757254</v>
      </c>
      <c r="L24" s="1">
        <v>-50.61188633401801</v>
      </c>
      <c r="M24" s="1">
        <v>25.15794832548044</v>
      </c>
      <c r="N24" s="1">
        <v>27.635116041815557</v>
      </c>
      <c r="O24" s="1">
        <f t="shared" si="1"/>
        <v>-2.4771677163351171</v>
      </c>
    </row>
    <row r="25" spans="1:15" x14ac:dyDescent="0.2">
      <c r="A25">
        <v>1</v>
      </c>
      <c r="B25" s="4">
        <v>51.951585066739192</v>
      </c>
      <c r="C25" s="1">
        <v>5.3465454539626185</v>
      </c>
      <c r="D25" s="1">
        <v>151.23477635798213</v>
      </c>
      <c r="E25" s="1">
        <v>153.43870122846661</v>
      </c>
      <c r="F25" s="1">
        <v>6.8132101038538613</v>
      </c>
      <c r="G25" s="1">
        <v>7.7344859241754333</v>
      </c>
      <c r="H25" s="1">
        <v>54.950044807615591</v>
      </c>
      <c r="I25" s="1">
        <v>-11.048725393061545</v>
      </c>
      <c r="J25" s="1">
        <f t="shared" si="0"/>
        <v>65.998770200677143</v>
      </c>
      <c r="K25" s="1">
        <v>136.50993216759753</v>
      </c>
      <c r="L25" s="1">
        <v>347.41653105620588</v>
      </c>
      <c r="M25" s="1">
        <v>22.05712936495825</v>
      </c>
      <c r="N25" s="1">
        <v>35.534708818073391</v>
      </c>
      <c r="O25" s="1">
        <f t="shared" si="1"/>
        <v>-13.47757945311514</v>
      </c>
    </row>
    <row r="26" spans="1:15" x14ac:dyDescent="0.2">
      <c r="A26">
        <v>2</v>
      </c>
      <c r="B26" s="4">
        <v>41.969906118386987</v>
      </c>
      <c r="C26" s="1">
        <v>5.8066634036180149</v>
      </c>
      <c r="D26" s="1">
        <v>152.293832546548</v>
      </c>
      <c r="E26" s="1">
        <v>190.95947560537189</v>
      </c>
      <c r="F26" s="1">
        <v>8.4475825485922673</v>
      </c>
      <c r="G26" s="1">
        <v>6.2382981736835639</v>
      </c>
      <c r="H26" s="1">
        <v>128.85081845208069</v>
      </c>
      <c r="I26" s="1">
        <v>29.987949802806277</v>
      </c>
      <c r="J26" s="1">
        <f t="shared" si="0"/>
        <v>98.862868649274418</v>
      </c>
      <c r="K26" s="1">
        <v>74.895185176759554</v>
      </c>
      <c r="L26" s="1">
        <v>324.50573020763659</v>
      </c>
      <c r="M26" s="1">
        <v>29.67915140162097</v>
      </c>
      <c r="N26" s="1">
        <v>46.699036318115986</v>
      </c>
      <c r="O26" s="1">
        <f t="shared" si="1"/>
        <v>-17.019884916495016</v>
      </c>
    </row>
    <row r="27" spans="1:15" x14ac:dyDescent="0.2">
      <c r="A27">
        <v>2</v>
      </c>
      <c r="B27" s="4">
        <v>58.136808702364561</v>
      </c>
      <c r="C27" s="1">
        <v>5.5617605380207005</v>
      </c>
      <c r="D27" s="1">
        <v>154.92602856805001</v>
      </c>
      <c r="E27" s="1">
        <v>199.96447693409829</v>
      </c>
      <c r="F27" s="1">
        <v>5.9100525810117679</v>
      </c>
      <c r="G27" s="1">
        <v>4.6946016071892593</v>
      </c>
      <c r="H27" s="1">
        <v>79.14858671136794</v>
      </c>
      <c r="I27" s="1">
        <v>33.119957326033862</v>
      </c>
      <c r="J27" s="1">
        <f t="shared" si="0"/>
        <v>46.028629385334078</v>
      </c>
      <c r="K27" s="1">
        <v>191.00095655705917</v>
      </c>
      <c r="L27" s="1">
        <v>302.5641990817029</v>
      </c>
      <c r="M27" s="1">
        <v>37.9455467782862</v>
      </c>
      <c r="N27" s="1">
        <v>30.556846453115334</v>
      </c>
      <c r="O27" s="1">
        <f t="shared" si="1"/>
        <v>7.3887003251708663</v>
      </c>
    </row>
    <row r="28" spans="1:15" x14ac:dyDescent="0.2">
      <c r="A28">
        <v>2</v>
      </c>
      <c r="B28" s="4">
        <v>59.74025329805179</v>
      </c>
      <c r="C28" s="1">
        <v>4.9225951543564843</v>
      </c>
      <c r="D28" s="1">
        <v>158.53362831633626</v>
      </c>
      <c r="E28" s="1">
        <v>201.07511419004541</v>
      </c>
      <c r="F28" s="1">
        <v>6.1921008547740479</v>
      </c>
      <c r="G28" s="1">
        <v>5.6313219696684298</v>
      </c>
      <c r="H28" s="1">
        <v>64.259593713343321</v>
      </c>
      <c r="I28" s="1">
        <v>71.268338538177858</v>
      </c>
      <c r="J28" s="1">
        <f t="shared" si="0"/>
        <v>-7.0087448248345368</v>
      </c>
      <c r="K28" s="1">
        <v>116.25033221899812</v>
      </c>
      <c r="L28" s="1">
        <v>298.73306696136939</v>
      </c>
      <c r="M28" s="1">
        <v>34.13583593380622</v>
      </c>
      <c r="N28" s="1">
        <v>22.01800752717482</v>
      </c>
      <c r="O28" s="1">
        <f t="shared" si="1"/>
        <v>12.1178284066314</v>
      </c>
    </row>
    <row r="29" spans="1:15" x14ac:dyDescent="0.2">
      <c r="A29">
        <v>1</v>
      </c>
      <c r="B29" s="4">
        <v>47.501326704758718</v>
      </c>
      <c r="C29" s="1">
        <v>5.0114146408504308</v>
      </c>
      <c r="D29" s="1">
        <v>159.523312826253</v>
      </c>
      <c r="E29" s="1">
        <v>122.21487074212635</v>
      </c>
      <c r="F29" s="1">
        <v>6.4579877869617128</v>
      </c>
      <c r="G29" s="1">
        <v>5.9431535785355054</v>
      </c>
      <c r="H29" s="1">
        <v>29.619422171689038</v>
      </c>
      <c r="I29" s="1">
        <v>24.17544418355553</v>
      </c>
      <c r="J29" s="1">
        <f t="shared" si="0"/>
        <v>5.4439779881335078</v>
      </c>
      <c r="K29" s="1">
        <v>88.596753491832573</v>
      </c>
      <c r="L29" s="1">
        <v>263.77388002072678</v>
      </c>
      <c r="M29" s="1">
        <v>38.393379455395731</v>
      </c>
      <c r="N29" s="1">
        <v>23.925819937605596</v>
      </c>
      <c r="O29" s="1">
        <f t="shared" si="1"/>
        <v>14.467559517790136</v>
      </c>
    </row>
    <row r="30" spans="1:15" x14ac:dyDescent="0.2">
      <c r="A30">
        <v>1</v>
      </c>
      <c r="B30" s="4">
        <v>46.739773898350137</v>
      </c>
      <c r="C30" s="1">
        <v>5.3792786369125158</v>
      </c>
      <c r="D30" s="1">
        <v>162.03275875803106</v>
      </c>
      <c r="E30" s="1">
        <v>210.77337004115151</v>
      </c>
      <c r="F30" s="1">
        <v>6.8003615960939463</v>
      </c>
      <c r="G30" s="1">
        <v>4.9133125384430656</v>
      </c>
      <c r="H30" s="1">
        <v>127.21335806085355</v>
      </c>
      <c r="I30" s="1">
        <v>53.439285009262932</v>
      </c>
      <c r="J30" s="1">
        <f t="shared" si="0"/>
        <v>73.774073051590619</v>
      </c>
      <c r="K30" s="1">
        <v>388.73903351920734</v>
      </c>
      <c r="L30" s="1">
        <v>83.10251823291425</v>
      </c>
      <c r="M30" s="1">
        <v>34.493687043682684</v>
      </c>
      <c r="N30" s="1">
        <v>41.72804747828404</v>
      </c>
      <c r="O30" s="1">
        <f t="shared" si="1"/>
        <v>-7.2343604346013564</v>
      </c>
    </row>
    <row r="31" spans="1:15" x14ac:dyDescent="0.2">
      <c r="A31">
        <v>1</v>
      </c>
      <c r="B31" s="4">
        <v>47.012624426987692</v>
      </c>
      <c r="C31" s="1">
        <v>5.1325706682674967</v>
      </c>
      <c r="D31" s="1">
        <v>162.92665636243208</v>
      </c>
      <c r="E31" s="1">
        <v>221.31576200541812</v>
      </c>
      <c r="F31" s="1">
        <v>7.205614069808008</v>
      </c>
      <c r="G31" s="1">
        <v>5.6438238869187547</v>
      </c>
      <c r="H31" s="1">
        <v>81.903546740619319</v>
      </c>
      <c r="I31" s="1">
        <v>35.748261039750084</v>
      </c>
      <c r="J31" s="1">
        <f t="shared" si="0"/>
        <v>46.155285700869236</v>
      </c>
      <c r="K31" s="1">
        <v>153.68598072151084</v>
      </c>
      <c r="L31" s="1">
        <v>166.95272310896939</v>
      </c>
      <c r="M31" s="1">
        <v>41.016762699582102</v>
      </c>
      <c r="N31" s="1">
        <v>36.319730219835868</v>
      </c>
      <c r="O31" s="1">
        <f t="shared" si="1"/>
        <v>4.6970324797462339</v>
      </c>
    </row>
    <row r="32" spans="1:15" x14ac:dyDescent="0.2">
      <c r="A32">
        <v>1</v>
      </c>
      <c r="B32" s="4">
        <v>37.357691931345443</v>
      </c>
      <c r="C32" s="1">
        <v>5.5550659179718069</v>
      </c>
      <c r="D32" s="1">
        <v>169.41243151240153</v>
      </c>
      <c r="E32" s="1">
        <v>151.58974219093736</v>
      </c>
      <c r="F32" s="1">
        <v>6.9201261747688507</v>
      </c>
      <c r="G32" s="1">
        <v>4.2304415986143731</v>
      </c>
      <c r="H32" s="1">
        <v>106.0725590557623</v>
      </c>
      <c r="I32" s="1">
        <v>33.210809371967358</v>
      </c>
      <c r="J32" s="1">
        <f t="shared" si="0"/>
        <v>72.86174968379494</v>
      </c>
      <c r="K32" s="1">
        <v>198.43089582434044</v>
      </c>
      <c r="L32" s="1">
        <v>313.37008083090478</v>
      </c>
      <c r="M32" s="1">
        <v>37.389535367511677</v>
      </c>
      <c r="N32" s="1">
        <v>30.403054882486064</v>
      </c>
      <c r="O32" s="1">
        <f t="shared" si="1"/>
        <v>6.9864804850256128</v>
      </c>
    </row>
    <row r="33" spans="1:15" x14ac:dyDescent="0.2">
      <c r="A33">
        <v>2</v>
      </c>
      <c r="B33" s="4">
        <v>46.59873557651855</v>
      </c>
      <c r="C33" s="1">
        <v>5.7700822374747309</v>
      </c>
      <c r="D33" s="1">
        <v>175.33292288498035</v>
      </c>
      <c r="E33" s="1">
        <v>194.86472440492543</v>
      </c>
      <c r="F33" s="1">
        <v>7.3684183780904515</v>
      </c>
      <c r="G33" s="1">
        <v>5.0014373496858209</v>
      </c>
      <c r="H33" s="1">
        <v>24.136642491251948</v>
      </c>
      <c r="I33" s="1">
        <v>27.979026624832187</v>
      </c>
      <c r="J33" s="1">
        <f t="shared" si="0"/>
        <v>-3.8423841335802393</v>
      </c>
      <c r="K33" s="1">
        <v>-16.760460646282525</v>
      </c>
      <c r="L33" s="1">
        <v>-98.551708455677357</v>
      </c>
      <c r="M33" s="1">
        <v>31.241929759169075</v>
      </c>
      <c r="N33" s="1">
        <v>21.973027769771022</v>
      </c>
      <c r="O33" s="1">
        <f t="shared" si="1"/>
        <v>9.2689019893980529</v>
      </c>
    </row>
    <row r="34" spans="1:15" x14ac:dyDescent="0.2">
      <c r="A34">
        <v>2</v>
      </c>
      <c r="B34" s="4">
        <v>56.731126915954214</v>
      </c>
      <c r="C34" s="1">
        <v>5.3926233538788235</v>
      </c>
      <c r="D34" s="1">
        <v>175.53571467886979</v>
      </c>
      <c r="E34" s="1">
        <v>210.96340033060883</v>
      </c>
      <c r="F34" s="1">
        <v>7.4032650691910344</v>
      </c>
      <c r="G34" s="1">
        <v>5.9069606930085001</v>
      </c>
      <c r="H34" s="1">
        <v>43.104305557164189</v>
      </c>
      <c r="I34" s="1">
        <v>78.586088870608421</v>
      </c>
      <c r="J34" s="1">
        <f t="shared" si="0"/>
        <v>-35.481783313444232</v>
      </c>
      <c r="K34" s="1">
        <v>260.82983055998619</v>
      </c>
      <c r="L34" s="1">
        <v>1.9568801983813557</v>
      </c>
      <c r="M34" s="1">
        <v>39.74088392593351</v>
      </c>
      <c r="N34" s="1">
        <v>28.131226189957051</v>
      </c>
      <c r="O34" s="1">
        <f t="shared" si="1"/>
        <v>11.609657735976459</v>
      </c>
    </row>
    <row r="35" spans="1:15" x14ac:dyDescent="0.2">
      <c r="A35">
        <v>2</v>
      </c>
      <c r="B35" s="4">
        <v>49.547394069756109</v>
      </c>
      <c r="C35" s="1">
        <v>5.3717757750590787</v>
      </c>
      <c r="D35" s="1">
        <v>177.01667326215141</v>
      </c>
      <c r="E35" s="1">
        <v>184.01915131865846</v>
      </c>
      <c r="F35" s="1">
        <v>8.6315515951652628</v>
      </c>
      <c r="G35" s="1">
        <v>6.0375567979887785</v>
      </c>
      <c r="H35" s="1">
        <v>111.80386954303663</v>
      </c>
      <c r="I35" s="1">
        <v>53.145834265633745</v>
      </c>
      <c r="J35" s="1">
        <f t="shared" si="0"/>
        <v>58.658035277402881</v>
      </c>
      <c r="K35" s="1">
        <v>231.95565984938335</v>
      </c>
      <c r="L35" s="1">
        <v>134.25396626201879</v>
      </c>
      <c r="M35" s="1">
        <v>34.285660244419589</v>
      </c>
      <c r="N35" s="1">
        <v>28.225355576784146</v>
      </c>
      <c r="O35" s="1">
        <f t="shared" si="1"/>
        <v>6.0603046676354424</v>
      </c>
    </row>
    <row r="36" spans="1:15" x14ac:dyDescent="0.2">
      <c r="A36">
        <v>2</v>
      </c>
      <c r="B36" s="4">
        <v>35.135036837866387</v>
      </c>
      <c r="C36" s="1">
        <v>5.4086051844517522</v>
      </c>
      <c r="D36" s="1">
        <v>180.28133853580968</v>
      </c>
      <c r="E36" s="1">
        <v>190.28703162993298</v>
      </c>
      <c r="F36" s="1">
        <v>6.9653190134413991</v>
      </c>
      <c r="G36" s="1">
        <v>4.501162147062411</v>
      </c>
      <c r="H36" s="1">
        <v>47.591367570362095</v>
      </c>
      <c r="I36" s="1">
        <v>48.127231299925924</v>
      </c>
      <c r="J36" s="1">
        <f t="shared" si="0"/>
        <v>-0.53586372956382888</v>
      </c>
      <c r="K36" s="1">
        <v>159.29681905686255</v>
      </c>
      <c r="L36" s="1">
        <v>-13.307243165137379</v>
      </c>
      <c r="M36" s="1">
        <v>28.123439874744129</v>
      </c>
      <c r="N36" s="1">
        <v>33.046465354198766</v>
      </c>
      <c r="O36" s="1">
        <f t="shared" si="1"/>
        <v>-4.9230254794546369</v>
      </c>
    </row>
    <row r="37" spans="1:15" x14ac:dyDescent="0.2">
      <c r="A37">
        <v>2</v>
      </c>
      <c r="B37" s="4">
        <v>52.903348782502633</v>
      </c>
      <c r="C37" s="1">
        <v>5.9104421603639059</v>
      </c>
      <c r="D37" s="1">
        <v>184.58462002596235</v>
      </c>
      <c r="E37" s="1">
        <v>188.87485410552839</v>
      </c>
      <c r="F37" s="1">
        <v>5.9610474090345829</v>
      </c>
      <c r="G37" s="1">
        <v>5.878001384749032</v>
      </c>
      <c r="H37" s="1">
        <v>30.344850622391967</v>
      </c>
      <c r="I37" s="1">
        <v>35.445800446294477</v>
      </c>
      <c r="J37" s="1">
        <f t="shared" si="0"/>
        <v>-5.1009498239025106</v>
      </c>
      <c r="K37" s="1">
        <v>194.63829506047364</v>
      </c>
      <c r="L37" s="1">
        <v>395.50133542469598</v>
      </c>
      <c r="M37" s="1">
        <v>41.02268655203045</v>
      </c>
      <c r="N37" s="1">
        <v>26.582562384472944</v>
      </c>
      <c r="O37" s="1">
        <f t="shared" si="1"/>
        <v>14.440124167557506</v>
      </c>
    </row>
    <row r="38" spans="1:15" x14ac:dyDescent="0.2">
      <c r="A38">
        <v>2</v>
      </c>
      <c r="B38" s="4">
        <v>52.571258695068231</v>
      </c>
      <c r="C38" s="1">
        <v>5.4375350959179594</v>
      </c>
      <c r="D38" s="1">
        <v>185.50617480602341</v>
      </c>
      <c r="E38" s="1">
        <v>169.28799046655817</v>
      </c>
      <c r="F38" s="1">
        <v>6.1140081309265391</v>
      </c>
      <c r="G38" s="1">
        <v>5.9314612084997451</v>
      </c>
      <c r="H38" s="1">
        <v>81.564009994823863</v>
      </c>
      <c r="I38" s="1">
        <v>45.067991292776782</v>
      </c>
      <c r="J38" s="1">
        <f t="shared" si="0"/>
        <v>36.496018702047081</v>
      </c>
      <c r="K38" s="1">
        <v>397.74958914526849</v>
      </c>
      <c r="L38" s="1">
        <v>50.225819885657643</v>
      </c>
      <c r="M38" s="1">
        <v>25.973953611259162</v>
      </c>
      <c r="N38" s="1">
        <v>28.91201690874005</v>
      </c>
      <c r="O38" s="1">
        <f t="shared" si="1"/>
        <v>-2.9380632974808876</v>
      </c>
    </row>
    <row r="39" spans="1:15" x14ac:dyDescent="0.2">
      <c r="A39">
        <v>2</v>
      </c>
      <c r="B39" s="4">
        <v>54.409466518958077</v>
      </c>
      <c r="C39" s="1">
        <v>5.5888623491491165</v>
      </c>
      <c r="D39" s="1">
        <v>185.56871762158642</v>
      </c>
      <c r="E39" s="1">
        <v>210.90924007835233</v>
      </c>
      <c r="F39" s="1">
        <v>6.9513707997322394</v>
      </c>
      <c r="G39" s="1">
        <v>4.7677665303820662</v>
      </c>
      <c r="H39" s="1">
        <v>64.54700212862133</v>
      </c>
      <c r="I39" s="1">
        <v>19.800493184656542</v>
      </c>
      <c r="J39" s="1">
        <f t="shared" si="0"/>
        <v>44.746508943964784</v>
      </c>
      <c r="K39" s="1">
        <v>201.34984148641649</v>
      </c>
      <c r="L39" s="1">
        <v>446.84244886205704</v>
      </c>
      <c r="M39" s="1">
        <v>38.199807604554884</v>
      </c>
      <c r="N39" s="1">
        <v>43.549395783438243</v>
      </c>
      <c r="O39" s="1">
        <f t="shared" si="1"/>
        <v>-5.3495881788833586</v>
      </c>
    </row>
    <row r="40" spans="1:15" x14ac:dyDescent="0.2">
      <c r="A40">
        <v>2</v>
      </c>
      <c r="B40" s="4">
        <v>65.500353053423908</v>
      </c>
      <c r="C40" s="1">
        <v>5.5774599626811012</v>
      </c>
      <c r="D40" s="1">
        <v>186.24602397783329</v>
      </c>
      <c r="E40" s="1">
        <v>160.56949679994523</v>
      </c>
      <c r="F40" s="1">
        <v>6.6158477502375401</v>
      </c>
      <c r="G40" s="1">
        <v>5.0103257169104385</v>
      </c>
      <c r="H40" s="1">
        <v>39.293730259335256</v>
      </c>
      <c r="I40" s="1">
        <v>34.683962947899687</v>
      </c>
      <c r="J40" s="1">
        <f t="shared" si="0"/>
        <v>4.6097673114355686</v>
      </c>
      <c r="K40" s="1">
        <v>215.4381869023567</v>
      </c>
      <c r="L40" s="1">
        <v>164.64032923407575</v>
      </c>
      <c r="M40" s="1">
        <v>36.804040393583421</v>
      </c>
      <c r="N40" s="1">
        <v>22.453993875068328</v>
      </c>
      <c r="O40" s="1">
        <f t="shared" si="1"/>
        <v>14.350046518515093</v>
      </c>
    </row>
    <row r="41" spans="1:15" x14ac:dyDescent="0.2">
      <c r="A41">
        <v>2</v>
      </c>
      <c r="B41" s="4">
        <v>41.647728395964016</v>
      </c>
      <c r="C41" s="1">
        <v>5.0371335309792791</v>
      </c>
      <c r="D41" s="1">
        <v>188.03092575741027</v>
      </c>
      <c r="E41" s="1">
        <v>141.25140622648846</v>
      </c>
      <c r="F41" s="1">
        <v>6.6985126479881751</v>
      </c>
      <c r="G41" s="1">
        <v>7.9928749166479065</v>
      </c>
      <c r="H41" s="1">
        <v>77.716357476730806</v>
      </c>
      <c r="I41" s="1">
        <v>43.968029870780661</v>
      </c>
      <c r="J41" s="1">
        <f t="shared" si="0"/>
        <v>33.748327605950145</v>
      </c>
      <c r="K41" s="1">
        <v>-231.34733870297288</v>
      </c>
      <c r="L41" s="1">
        <v>228.55967551577936</v>
      </c>
      <c r="M41" s="1">
        <v>45.13139144275101</v>
      </c>
      <c r="N41" s="1">
        <v>26.146675066050484</v>
      </c>
      <c r="O41" s="1">
        <f t="shared" si="1"/>
        <v>18.984716376700526</v>
      </c>
    </row>
    <row r="42" spans="1:15" x14ac:dyDescent="0.2">
      <c r="A42">
        <v>1</v>
      </c>
      <c r="B42" s="4">
        <v>49.409215603901217</v>
      </c>
      <c r="C42" s="1">
        <v>5.1849601708912312</v>
      </c>
      <c r="D42" s="1">
        <v>189.16802032637148</v>
      </c>
      <c r="E42" s="1">
        <v>141.96751316635144</v>
      </c>
      <c r="F42" s="1">
        <v>7.4234158003282564</v>
      </c>
      <c r="G42" s="1">
        <v>5.5436452462047354</v>
      </c>
      <c r="H42" s="1">
        <v>104.34690111855767</v>
      </c>
      <c r="I42" s="1">
        <v>50.208396765270003</v>
      </c>
      <c r="J42" s="1">
        <f t="shared" si="0"/>
        <v>54.138504353287665</v>
      </c>
      <c r="K42" s="1">
        <v>257.56680751655023</v>
      </c>
      <c r="L42" s="1">
        <v>117.01210243102247</v>
      </c>
      <c r="M42" s="1">
        <v>35.125394735426831</v>
      </c>
      <c r="N42" s="1">
        <v>18.641442770746423</v>
      </c>
      <c r="O42" s="1">
        <f t="shared" si="1"/>
        <v>16.483951964680408</v>
      </c>
    </row>
    <row r="43" spans="1:15" x14ac:dyDescent="0.2">
      <c r="A43">
        <v>2</v>
      </c>
      <c r="B43" s="4">
        <v>47.999291350029587</v>
      </c>
      <c r="C43" s="1">
        <v>5.6763957672466745</v>
      </c>
      <c r="D43" s="1">
        <v>189.44810982698203</v>
      </c>
      <c r="E43" s="1">
        <v>172.98754562570852</v>
      </c>
      <c r="F43" s="1">
        <v>6.4499973521072054</v>
      </c>
      <c r="G43" s="1">
        <v>6.6227054318921672</v>
      </c>
      <c r="H43" s="1">
        <v>78.551086725104483</v>
      </c>
      <c r="I43" s="1">
        <v>37.398329637899572</v>
      </c>
      <c r="J43" s="1">
        <f t="shared" si="0"/>
        <v>41.152757087204911</v>
      </c>
      <c r="K43" s="1">
        <v>351.50853762593715</v>
      </c>
      <c r="L43" s="1">
        <v>249.28513553696095</v>
      </c>
      <c r="M43" s="1">
        <v>35.311929347760383</v>
      </c>
      <c r="N43" s="1">
        <v>27.487515945131065</v>
      </c>
      <c r="O43" s="1">
        <f t="shared" si="1"/>
        <v>7.8244134026293182</v>
      </c>
    </row>
    <row r="44" spans="1:15" x14ac:dyDescent="0.2">
      <c r="A44">
        <v>2</v>
      </c>
      <c r="B44" s="4">
        <v>49.39033699298448</v>
      </c>
      <c r="C44" s="1">
        <v>5.4388612485747068</v>
      </c>
      <c r="D44" s="1">
        <v>190.23233527384269</v>
      </c>
      <c r="E44" s="1">
        <v>162.16008551808613</v>
      </c>
      <c r="F44" s="1">
        <v>8.6200775172792738</v>
      </c>
      <c r="G44" s="1">
        <v>6.017490216068393</v>
      </c>
      <c r="H44" s="1">
        <v>46.795575733157676</v>
      </c>
      <c r="I44" s="1">
        <v>5.9314550271312356</v>
      </c>
      <c r="J44" s="1">
        <f t="shared" si="0"/>
        <v>40.864120706026441</v>
      </c>
      <c r="K44" s="1">
        <v>526.01425898602974</v>
      </c>
      <c r="L44" s="1">
        <v>106.38676846729078</v>
      </c>
      <c r="M44" s="1">
        <v>37.790474861088242</v>
      </c>
      <c r="N44" s="1">
        <v>23.236758849981349</v>
      </c>
      <c r="O44" s="1">
        <f t="shared" si="1"/>
        <v>14.553716011106893</v>
      </c>
    </row>
    <row r="45" spans="1:15" x14ac:dyDescent="0.2">
      <c r="A45">
        <v>1</v>
      </c>
      <c r="B45" s="4">
        <v>27.214957226563673</v>
      </c>
      <c r="C45" s="1">
        <v>5.3762196696264599</v>
      </c>
      <c r="D45" s="1">
        <v>192.08929812006627</v>
      </c>
      <c r="E45" s="1">
        <v>202.67992369108904</v>
      </c>
      <c r="F45" s="1">
        <v>6.6705271288983576</v>
      </c>
      <c r="G45" s="1">
        <v>6.4721419525055639</v>
      </c>
      <c r="H45" s="1">
        <v>73.174518457779442</v>
      </c>
      <c r="I45" s="1">
        <v>30.971085308352489</v>
      </c>
      <c r="J45" s="1">
        <f t="shared" si="0"/>
        <v>42.203433149426957</v>
      </c>
      <c r="K45" s="1">
        <v>121.88343613466101</v>
      </c>
      <c r="L45" s="1">
        <v>125.81091635297018</v>
      </c>
      <c r="M45" s="1">
        <v>22.91300290856686</v>
      </c>
      <c r="N45" s="1">
        <v>32.380641556366918</v>
      </c>
      <c r="O45" s="1">
        <f t="shared" si="1"/>
        <v>-9.467638647800058</v>
      </c>
    </row>
    <row r="46" spans="1:15" x14ac:dyDescent="0.2">
      <c r="A46">
        <v>2</v>
      </c>
      <c r="B46" s="4">
        <v>57.50043531717985</v>
      </c>
      <c r="C46" s="1">
        <v>5.7511790023707832</v>
      </c>
      <c r="D46" s="1">
        <v>195.6649099894164</v>
      </c>
      <c r="E46" s="1">
        <v>149.87179257688041</v>
      </c>
      <c r="F46" s="1">
        <v>7.2549566124209575</v>
      </c>
      <c r="G46" s="1">
        <v>5.9608037405749608</v>
      </c>
      <c r="H46" s="1">
        <v>29.801496507945636</v>
      </c>
      <c r="I46" s="1">
        <v>57.162799873428959</v>
      </c>
      <c r="J46" s="1">
        <f t="shared" si="0"/>
        <v>-27.361303365483323</v>
      </c>
      <c r="K46" s="1">
        <v>297.47529043024156</v>
      </c>
      <c r="L46" s="1">
        <v>273.90602377903525</v>
      </c>
      <c r="M46" s="1">
        <v>38.254438846610491</v>
      </c>
      <c r="N46" s="1">
        <v>22.832892008185262</v>
      </c>
      <c r="O46" s="1">
        <f t="shared" si="1"/>
        <v>15.421546838425229</v>
      </c>
    </row>
    <row r="47" spans="1:15" x14ac:dyDescent="0.2">
      <c r="A47">
        <v>2</v>
      </c>
      <c r="B47" s="4">
        <v>53.483227208714851</v>
      </c>
      <c r="C47" s="1">
        <v>5.4642461200634109</v>
      </c>
      <c r="D47" s="1">
        <v>195.90435823293902</v>
      </c>
      <c r="E47" s="1">
        <v>177.38343773022387</v>
      </c>
      <c r="F47" s="1">
        <v>9.108876698789377</v>
      </c>
      <c r="G47" s="1">
        <v>6.0293180728460714</v>
      </c>
      <c r="H47" s="1">
        <v>109.49343245063545</v>
      </c>
      <c r="I47" s="1">
        <v>45.65431659146563</v>
      </c>
      <c r="J47" s="1">
        <f t="shared" si="0"/>
        <v>63.839115859169823</v>
      </c>
      <c r="K47" s="1">
        <v>286.59052686570624</v>
      </c>
      <c r="L47" s="1">
        <v>133.05108470117182</v>
      </c>
      <c r="M47" s="1">
        <v>41.066635767416393</v>
      </c>
      <c r="N47" s="1">
        <v>35.968724717559489</v>
      </c>
      <c r="O47" s="1">
        <f t="shared" si="1"/>
        <v>5.0979110498569042</v>
      </c>
    </row>
    <row r="48" spans="1:15" x14ac:dyDescent="0.2">
      <c r="A48">
        <v>2</v>
      </c>
      <c r="B48" s="4">
        <v>62.546538568977752</v>
      </c>
      <c r="C48" s="1">
        <v>5.8354973098001475</v>
      </c>
      <c r="D48" s="1">
        <v>197.02523020419139</v>
      </c>
      <c r="E48" s="1">
        <v>172.46895162185916</v>
      </c>
      <c r="F48" s="1">
        <v>5.2862312746519962</v>
      </c>
      <c r="G48" s="1">
        <v>6.4487194286057274</v>
      </c>
      <c r="H48" s="1">
        <v>101.22648096594378</v>
      </c>
      <c r="I48" s="1">
        <v>30.979745880008501</v>
      </c>
      <c r="J48" s="1">
        <f t="shared" si="0"/>
        <v>70.246735085935285</v>
      </c>
      <c r="K48" s="1">
        <v>77.777914338966468</v>
      </c>
      <c r="L48" s="1">
        <v>188.53820931977154</v>
      </c>
      <c r="M48" s="1">
        <v>41.534609487090954</v>
      </c>
      <c r="N48" s="1">
        <v>24.810082606321803</v>
      </c>
      <c r="O48" s="1">
        <f t="shared" si="1"/>
        <v>16.724526880769151</v>
      </c>
    </row>
    <row r="49" spans="1:15" x14ac:dyDescent="0.2">
      <c r="A49">
        <v>2</v>
      </c>
      <c r="B49" s="4">
        <v>45.90793805183386</v>
      </c>
      <c r="C49" s="1">
        <v>5.0453569023734204</v>
      </c>
      <c r="D49" s="1">
        <v>200.76364788768214</v>
      </c>
      <c r="E49" s="1">
        <v>108.00397004742948</v>
      </c>
      <c r="F49" s="1">
        <v>6.2741181638449772</v>
      </c>
      <c r="G49" s="1">
        <v>5.7849679847089153</v>
      </c>
      <c r="H49" s="1">
        <v>78.385951362936453</v>
      </c>
      <c r="I49" s="1">
        <v>67.768678605874499</v>
      </c>
      <c r="J49" s="1">
        <f t="shared" si="0"/>
        <v>10.617272757061954</v>
      </c>
      <c r="K49" s="1">
        <v>114.56798539988191</v>
      </c>
      <c r="L49" s="1">
        <v>361.34377459855409</v>
      </c>
      <c r="M49" s="1">
        <v>42.199416086980484</v>
      </c>
      <c r="N49" s="1">
        <v>45.226701279261484</v>
      </c>
      <c r="O49" s="1">
        <f t="shared" si="1"/>
        <v>-3.0272851922809991</v>
      </c>
    </row>
    <row r="50" spans="1:15" x14ac:dyDescent="0.2">
      <c r="A50">
        <v>2</v>
      </c>
      <c r="B50" s="4">
        <v>58.831603939082328</v>
      </c>
      <c r="C50" s="1">
        <v>5.5540434552684843</v>
      </c>
      <c r="D50" s="1">
        <v>202.77321203092387</v>
      </c>
      <c r="E50" s="1">
        <v>219.4180781421671</v>
      </c>
      <c r="F50" s="1">
        <v>7.3651919326254287</v>
      </c>
      <c r="G50" s="1">
        <v>5.1867820074405913</v>
      </c>
      <c r="H50" s="1">
        <v>98.409588749507748</v>
      </c>
      <c r="I50" s="1">
        <v>37.953552930873109</v>
      </c>
      <c r="J50" s="1">
        <f t="shared" si="0"/>
        <v>60.456035818634639</v>
      </c>
      <c r="K50" s="1">
        <v>431.07936696264807</v>
      </c>
      <c r="L50" s="1">
        <v>116.77567074012437</v>
      </c>
      <c r="M50" s="1">
        <v>28.222448470422592</v>
      </c>
      <c r="N50" s="1">
        <v>34.344448267375149</v>
      </c>
      <c r="O50" s="1">
        <f t="shared" si="1"/>
        <v>-6.1219997969525579</v>
      </c>
    </row>
    <row r="51" spans="1:15" x14ac:dyDescent="0.2">
      <c r="A51">
        <v>2</v>
      </c>
      <c r="B51" s="4">
        <v>60.548596610981825</v>
      </c>
      <c r="C51" s="1">
        <v>5.3969687867299649</v>
      </c>
      <c r="D51" s="1">
        <v>202.89492849382754</v>
      </c>
      <c r="E51" s="1">
        <v>190.78497534419407</v>
      </c>
      <c r="F51" s="1">
        <v>6.6651108583442245</v>
      </c>
      <c r="G51" s="1">
        <v>6.2549916423390215</v>
      </c>
      <c r="H51" s="1">
        <v>8.6094828221237165</v>
      </c>
      <c r="I51" s="1">
        <v>-9.3074999801814684</v>
      </c>
      <c r="J51" s="1">
        <f t="shared" si="0"/>
        <v>17.916982802305185</v>
      </c>
      <c r="K51" s="1">
        <v>310.06250898675825</v>
      </c>
      <c r="L51" s="1">
        <v>401.21370902557294</v>
      </c>
      <c r="M51" s="1">
        <v>32.818516102566143</v>
      </c>
      <c r="N51" s="1">
        <v>36.195281902610219</v>
      </c>
      <c r="O51" s="1">
        <f t="shared" si="1"/>
        <v>-3.3767658000440761</v>
      </c>
    </row>
    <row r="52" spans="1:15" x14ac:dyDescent="0.2">
      <c r="A52">
        <v>1</v>
      </c>
      <c r="B52" s="4">
        <v>55.368748811316969</v>
      </c>
      <c r="C52" s="1">
        <v>5.4222422417212712</v>
      </c>
      <c r="D52" s="1">
        <v>204.36686814318674</v>
      </c>
      <c r="E52" s="1">
        <v>162.30551603033018</v>
      </c>
      <c r="F52" s="1">
        <v>8.6917696902392407</v>
      </c>
      <c r="G52" s="1">
        <v>6.8900765544351277</v>
      </c>
      <c r="H52" s="1">
        <v>67.215268856902767</v>
      </c>
      <c r="I52" s="1">
        <v>22.817246207384947</v>
      </c>
      <c r="J52" s="1">
        <f t="shared" si="0"/>
        <v>44.39802264951782</v>
      </c>
      <c r="K52" s="1">
        <v>323.05272974674381</v>
      </c>
      <c r="L52" s="1">
        <v>260.04339816583104</v>
      </c>
      <c r="M52" s="1">
        <v>14.372869549382486</v>
      </c>
      <c r="N52" s="1">
        <v>33.227195924046001</v>
      </c>
      <c r="O52" s="1">
        <f t="shared" si="1"/>
        <v>-18.854326374663515</v>
      </c>
    </row>
    <row r="53" spans="1:15" x14ac:dyDescent="0.2">
      <c r="A53">
        <v>1</v>
      </c>
      <c r="B53" s="4">
        <v>39.601534070169855</v>
      </c>
      <c r="C53" s="1">
        <v>5.5735323665699772</v>
      </c>
      <c r="D53" s="1">
        <v>206.1374758618519</v>
      </c>
      <c r="E53" s="1">
        <v>145.40081257908366</v>
      </c>
      <c r="F53" s="1">
        <v>6.1169218608470999</v>
      </c>
      <c r="G53" s="1">
        <v>6.2974948158777826</v>
      </c>
      <c r="H53" s="1">
        <v>48.076624656728299</v>
      </c>
      <c r="I53" s="1">
        <v>42.1726950581143</v>
      </c>
      <c r="J53" s="1">
        <f t="shared" si="0"/>
        <v>5.903929598613999</v>
      </c>
      <c r="K53" s="1">
        <v>192.39501975880526</v>
      </c>
      <c r="L53" s="1">
        <v>172.23118479650429</v>
      </c>
      <c r="M53" s="1">
        <v>40.24991819296752</v>
      </c>
      <c r="N53" s="1">
        <v>16.384572525389459</v>
      </c>
      <c r="O53" s="1">
        <f t="shared" si="1"/>
        <v>23.865345667578062</v>
      </c>
    </row>
    <row r="54" spans="1:15" x14ac:dyDescent="0.2">
      <c r="A54">
        <v>1</v>
      </c>
      <c r="B54" s="4">
        <v>56.377538031021246</v>
      </c>
      <c r="C54" s="1">
        <v>5.2607499283443682</v>
      </c>
      <c r="D54" s="1">
        <v>207.02657076222471</v>
      </c>
      <c r="E54" s="1">
        <v>209.81400988568481</v>
      </c>
      <c r="F54" s="1">
        <v>6.4073833217400855</v>
      </c>
      <c r="G54" s="1">
        <v>6.7225376376867247</v>
      </c>
      <c r="H54" s="1">
        <v>47.501788369554355</v>
      </c>
      <c r="I54" s="1">
        <v>20.281099896680697</v>
      </c>
      <c r="J54" s="1">
        <f t="shared" si="0"/>
        <v>27.220688472873658</v>
      </c>
      <c r="K54" s="1">
        <v>17.448536121931426</v>
      </c>
      <c r="L54" s="1">
        <v>233.21888489868903</v>
      </c>
      <c r="M54" s="1">
        <v>43.50426856271902</v>
      </c>
      <c r="N54" s="1">
        <v>24.379503596641051</v>
      </c>
      <c r="O54" s="1">
        <f t="shared" si="1"/>
        <v>19.124764966077969</v>
      </c>
    </row>
    <row r="55" spans="1:15" x14ac:dyDescent="0.2">
      <c r="A55">
        <v>2</v>
      </c>
      <c r="B55" s="4">
        <v>49.589757449718981</v>
      </c>
      <c r="C55" s="1">
        <v>5.2323054071068524</v>
      </c>
      <c r="D55" s="1">
        <v>207.58617452672877</v>
      </c>
      <c r="E55" s="1">
        <v>211.37317334096355</v>
      </c>
      <c r="F55" s="1">
        <v>7.9481190424129551</v>
      </c>
      <c r="G55" s="1">
        <v>6.692563970147301</v>
      </c>
      <c r="H55" s="1">
        <v>32.802411233503285</v>
      </c>
      <c r="I55" s="1">
        <v>10.128428418986523</v>
      </c>
      <c r="J55" s="1">
        <f t="shared" si="0"/>
        <v>22.673982814516762</v>
      </c>
      <c r="K55" s="1">
        <v>-133.31260225701681</v>
      </c>
      <c r="L55" s="1">
        <v>348.31503470188306</v>
      </c>
      <c r="M55" s="1">
        <v>48.127491169621614</v>
      </c>
      <c r="N55" s="1">
        <v>43.494169334084681</v>
      </c>
      <c r="O55" s="1">
        <f t="shared" si="1"/>
        <v>4.6333218355369326</v>
      </c>
    </row>
    <row r="56" spans="1:15" x14ac:dyDescent="0.2">
      <c r="A56">
        <v>1</v>
      </c>
      <c r="B56" s="4">
        <v>44.583085502691013</v>
      </c>
      <c r="C56" s="1">
        <v>5.7247739453922799</v>
      </c>
      <c r="D56" s="1">
        <v>207.73911673809616</v>
      </c>
      <c r="E56" s="1">
        <v>144.36494628889744</v>
      </c>
      <c r="F56" s="1">
        <v>7.0938139429797955</v>
      </c>
      <c r="G56" s="1">
        <v>6.6927934688661228</v>
      </c>
      <c r="H56" s="1">
        <v>61.210360796571649</v>
      </c>
      <c r="I56" s="1">
        <v>39.466247006952536</v>
      </c>
      <c r="J56" s="1">
        <f t="shared" si="0"/>
        <v>21.744113789619114</v>
      </c>
      <c r="K56" s="1">
        <v>282.42659919630273</v>
      </c>
      <c r="L56" s="1">
        <v>68.362750335494056</v>
      </c>
      <c r="M56" s="1">
        <v>37.024245436380106</v>
      </c>
      <c r="N56" s="1">
        <v>27.587909991047443</v>
      </c>
      <c r="O56" s="1">
        <f t="shared" si="1"/>
        <v>9.4363354453326629</v>
      </c>
    </row>
    <row r="57" spans="1:15" x14ac:dyDescent="0.2">
      <c r="A57">
        <v>2</v>
      </c>
      <c r="B57" s="4">
        <v>54.81760864317301</v>
      </c>
      <c r="C57" s="1">
        <v>5.7178317646242851</v>
      </c>
      <c r="D57" s="1">
        <v>207.94278476287138</v>
      </c>
      <c r="E57" s="1">
        <v>172.53100501765289</v>
      </c>
      <c r="F57" s="1">
        <v>7.5042801818121587</v>
      </c>
      <c r="G57" s="1">
        <v>7.4198701627410282</v>
      </c>
      <c r="H57" s="1">
        <v>68.823337969792632</v>
      </c>
      <c r="I57" s="1">
        <v>35.393514586900807</v>
      </c>
      <c r="J57" s="1">
        <f t="shared" si="0"/>
        <v>33.429823382891826</v>
      </c>
      <c r="K57" s="1">
        <v>339.04237319591175</v>
      </c>
      <c r="L57" s="1">
        <v>-7.0813175085050659</v>
      </c>
      <c r="M57" s="1">
        <v>41.645765251386344</v>
      </c>
      <c r="N57" s="1">
        <v>42.456387563771898</v>
      </c>
      <c r="O57" s="1">
        <f t="shared" si="1"/>
        <v>-0.81062231238555427</v>
      </c>
    </row>
    <row r="58" spans="1:15" x14ac:dyDescent="0.2">
      <c r="A58">
        <v>2</v>
      </c>
      <c r="B58" s="4">
        <v>50.68862394519833</v>
      </c>
      <c r="C58" s="1">
        <v>5.5709289292122204</v>
      </c>
      <c r="D58" s="1">
        <v>211.33521608975053</v>
      </c>
      <c r="E58" s="1">
        <v>166.2716363330573</v>
      </c>
      <c r="F58" s="1">
        <v>5.4411052293144522</v>
      </c>
      <c r="G58" s="1">
        <v>6.3341540999984742</v>
      </c>
      <c r="H58" s="1">
        <v>39.076910372542699</v>
      </c>
      <c r="I58" s="1">
        <v>50.947131192879894</v>
      </c>
      <c r="J58" s="1">
        <f t="shared" si="0"/>
        <v>-11.870220820337195</v>
      </c>
      <c r="K58" s="1">
        <v>347.38860771269822</v>
      </c>
      <c r="L58" s="1">
        <v>277.27877029653496</v>
      </c>
      <c r="M58" s="1">
        <v>23.551508310525413</v>
      </c>
      <c r="N58" s="1">
        <v>26.670168964567846</v>
      </c>
      <c r="O58" s="1">
        <f t="shared" si="1"/>
        <v>-3.1186606540424329</v>
      </c>
    </row>
    <row r="59" spans="1:15" x14ac:dyDescent="0.2">
      <c r="A59">
        <v>1</v>
      </c>
      <c r="B59" s="4">
        <v>48.58682907536911</v>
      </c>
      <c r="C59" s="1">
        <v>5.3330412565796186</v>
      </c>
      <c r="D59" s="1">
        <v>213.6051309535539</v>
      </c>
      <c r="E59" s="1">
        <v>163.01188460785372</v>
      </c>
      <c r="F59" s="1">
        <v>5.8948098832745082</v>
      </c>
      <c r="G59" s="1">
        <v>7.2093225140130714</v>
      </c>
      <c r="H59" s="1">
        <v>37.469918095797823</v>
      </c>
      <c r="I59" s="1">
        <v>50.678681704659887</v>
      </c>
      <c r="J59" s="1">
        <f t="shared" si="0"/>
        <v>-13.208763608862064</v>
      </c>
      <c r="K59" s="1">
        <v>125.0522699480279</v>
      </c>
      <c r="L59" s="1">
        <v>128.18600328981631</v>
      </c>
      <c r="M59" s="1">
        <v>27.712304493720172</v>
      </c>
      <c r="N59" s="1">
        <v>28.893582597624373</v>
      </c>
      <c r="O59" s="1">
        <f t="shared" si="1"/>
        <v>-1.1812781039042015</v>
      </c>
    </row>
    <row r="60" spans="1:15" x14ac:dyDescent="0.2">
      <c r="A60">
        <v>2</v>
      </c>
      <c r="B60" s="4">
        <v>57.630920157095943</v>
      </c>
      <c r="C60" s="1">
        <v>5.7371184199781142</v>
      </c>
      <c r="D60" s="1">
        <v>216.89909729161755</v>
      </c>
      <c r="E60" s="1">
        <v>168.53956915941185</v>
      </c>
      <c r="F60" s="1">
        <v>7.2883023590250264</v>
      </c>
      <c r="G60" s="1">
        <v>7.0244518196922545</v>
      </c>
      <c r="H60" s="1">
        <v>71.455734215462343</v>
      </c>
      <c r="I60" s="1">
        <v>49.985024709201049</v>
      </c>
      <c r="J60" s="1">
        <f t="shared" si="0"/>
        <v>21.470709506261294</v>
      </c>
      <c r="K60" s="1">
        <v>224.87717798726359</v>
      </c>
      <c r="L60" s="1">
        <v>200.41263878374724</v>
      </c>
      <c r="M60" s="1">
        <v>37.485202535944296</v>
      </c>
      <c r="N60" s="1">
        <v>28.989984308262919</v>
      </c>
      <c r="O60" s="1">
        <f t="shared" si="1"/>
        <v>8.4952182276813772</v>
      </c>
    </row>
    <row r="61" spans="1:15" x14ac:dyDescent="0.2">
      <c r="A61">
        <v>2</v>
      </c>
      <c r="B61" s="4">
        <v>52.558244797054876</v>
      </c>
      <c r="C61" s="1">
        <v>6.0144856527957309</v>
      </c>
      <c r="D61" s="1">
        <v>219.37481661742373</v>
      </c>
      <c r="E61" s="1">
        <v>180.14103585396725</v>
      </c>
      <c r="F61" s="1">
        <v>6.2290482489231405</v>
      </c>
      <c r="G61" s="1">
        <v>6.0414234605288195</v>
      </c>
      <c r="H61" s="1">
        <v>113.71637201891535</v>
      </c>
      <c r="I61" s="1">
        <v>68.667087916480341</v>
      </c>
      <c r="J61" s="1">
        <f t="shared" si="0"/>
        <v>45.04928410243501</v>
      </c>
      <c r="K61" s="1">
        <v>428.56586594364808</v>
      </c>
      <c r="L61" s="1">
        <v>200.92088592055339</v>
      </c>
      <c r="M61" s="1">
        <v>37.989346325431576</v>
      </c>
      <c r="N61" s="1">
        <v>34.534169413346326</v>
      </c>
      <c r="O61" s="1">
        <f t="shared" si="1"/>
        <v>3.4551769120852498</v>
      </c>
    </row>
    <row r="62" spans="1:15" x14ac:dyDescent="0.2">
      <c r="A62">
        <v>2</v>
      </c>
      <c r="B62" s="4">
        <v>42.453887827635093</v>
      </c>
      <c r="C62" s="1">
        <v>6.0510864995816593</v>
      </c>
      <c r="D62" s="1">
        <v>226.33317258965673</v>
      </c>
      <c r="E62" s="1">
        <v>114.5600327302098</v>
      </c>
      <c r="F62" s="1">
        <v>5.468485913345134</v>
      </c>
      <c r="G62" s="1">
        <v>6.4609775373042</v>
      </c>
      <c r="H62" s="1">
        <v>83.020126468639646</v>
      </c>
      <c r="I62" s="1">
        <v>83.971151084693815</v>
      </c>
      <c r="J62" s="1">
        <f t="shared" si="0"/>
        <v>-0.95102461605416977</v>
      </c>
      <c r="K62" s="1">
        <v>582.2521233092034</v>
      </c>
      <c r="L62" s="1">
        <v>388.12648765022305</v>
      </c>
      <c r="M62" s="1">
        <v>30.021126650898815</v>
      </c>
      <c r="N62" s="1">
        <v>29.495734105471634</v>
      </c>
      <c r="O62" s="1">
        <f t="shared" si="1"/>
        <v>0.52539254542718083</v>
      </c>
    </row>
    <row r="63" spans="1:15" x14ac:dyDescent="0.2">
      <c r="A63">
        <v>1</v>
      </c>
      <c r="B63" s="4">
        <v>52.67888727383874</v>
      </c>
      <c r="C63" s="1">
        <v>5.418502891827103</v>
      </c>
      <c r="D63" s="1">
        <v>229.00460302609468</v>
      </c>
      <c r="E63" s="1">
        <v>138.20026143643057</v>
      </c>
      <c r="F63" s="1">
        <v>5.9939924091188743</v>
      </c>
      <c r="G63" s="1">
        <v>6.3509675655232076</v>
      </c>
      <c r="H63" s="1">
        <v>99.295705544745715</v>
      </c>
      <c r="I63" s="1">
        <v>-5.900259446504414</v>
      </c>
      <c r="J63" s="1">
        <f t="shared" si="0"/>
        <v>105.19596499125012</v>
      </c>
      <c r="K63" s="1">
        <v>124.48131216441027</v>
      </c>
      <c r="L63" s="1">
        <v>112.03355926215941</v>
      </c>
      <c r="M63" s="1">
        <v>41.636296105953789</v>
      </c>
      <c r="N63" s="1">
        <v>16.347324164980979</v>
      </c>
      <c r="O63" s="1">
        <f t="shared" si="1"/>
        <v>25.288971940972811</v>
      </c>
    </row>
    <row r="64" spans="1:15" x14ac:dyDescent="0.2">
      <c r="A64">
        <v>2</v>
      </c>
      <c r="B64" s="4">
        <v>72.311562840626408</v>
      </c>
      <c r="C64" s="1">
        <v>5.3532609706631913</v>
      </c>
      <c r="D64" s="1">
        <v>232.82434248235427</v>
      </c>
      <c r="E64" s="1">
        <v>173.77098636712961</v>
      </c>
      <c r="F64" s="1">
        <v>7.8916231235171201</v>
      </c>
      <c r="G64" s="1">
        <v>5.0158239252825609</v>
      </c>
      <c r="H64" s="1">
        <v>36.926839853503417</v>
      </c>
      <c r="I64" s="1">
        <v>41.970403073001201</v>
      </c>
      <c r="J64" s="1">
        <f t="shared" si="0"/>
        <v>-5.0435632194977842</v>
      </c>
      <c r="K64" s="1">
        <v>577.17114202075936</v>
      </c>
      <c r="L64" s="1">
        <v>238.27624979653564</v>
      </c>
      <c r="M64" s="1">
        <v>28.821608525035835</v>
      </c>
      <c r="N64" s="1">
        <v>22.133723995928197</v>
      </c>
      <c r="O64" s="1">
        <f t="shared" si="1"/>
        <v>6.6878845291076381</v>
      </c>
    </row>
    <row r="65" spans="1:15" x14ac:dyDescent="0.2">
      <c r="A65">
        <v>1</v>
      </c>
      <c r="B65" s="4">
        <v>47.067760629041878</v>
      </c>
      <c r="C65" s="1">
        <v>5.4967940129911055</v>
      </c>
      <c r="D65" s="1">
        <v>234.90995704534927</v>
      </c>
      <c r="E65" s="1">
        <v>164.41483089608724</v>
      </c>
      <c r="F65" s="1">
        <v>7.7223948534226396</v>
      </c>
      <c r="G65" s="1">
        <v>5.2982381633218099</v>
      </c>
      <c r="H65" s="1">
        <v>30.886172021221945</v>
      </c>
      <c r="I65" s="1">
        <v>43.768116238626071</v>
      </c>
      <c r="J65" s="1">
        <f t="shared" si="0"/>
        <v>-12.881944217404126</v>
      </c>
      <c r="K65" s="1">
        <v>250.48585174977157</v>
      </c>
      <c r="L65" s="1">
        <v>181.72944510906564</v>
      </c>
      <c r="M65" s="1">
        <v>26.338571767845217</v>
      </c>
      <c r="N65" s="1">
        <v>40.971706528770703</v>
      </c>
      <c r="O65" s="1">
        <f t="shared" si="1"/>
        <v>-14.633134760925486</v>
      </c>
    </row>
    <row r="66" spans="1:15" x14ac:dyDescent="0.2">
      <c r="A66">
        <v>2</v>
      </c>
      <c r="B66" s="4">
        <v>52.053036600296551</v>
      </c>
      <c r="C66" s="1">
        <v>5.8016354898467952</v>
      </c>
      <c r="D66" s="1">
        <v>249.75542944433795</v>
      </c>
      <c r="E66" s="1">
        <v>137.17056607422037</v>
      </c>
      <c r="F66" s="1">
        <v>7.1678132898788132</v>
      </c>
      <c r="G66" s="1">
        <v>6.122347925068456</v>
      </c>
      <c r="H66" s="1">
        <v>22.475366447689659</v>
      </c>
      <c r="I66" s="1">
        <v>39.158361263266485</v>
      </c>
      <c r="J66" s="1">
        <f t="shared" si="0"/>
        <v>-16.682994815576826</v>
      </c>
      <c r="K66" s="1">
        <v>612.17340748464767</v>
      </c>
      <c r="L66" s="1">
        <v>-88.438569978695881</v>
      </c>
      <c r="M66" s="1">
        <v>26.756111860475741</v>
      </c>
      <c r="N66" s="1">
        <v>22.899376412482354</v>
      </c>
      <c r="O66" s="1">
        <f t="shared" si="1"/>
        <v>3.8567354479933869</v>
      </c>
    </row>
    <row r="67" spans="1:15" x14ac:dyDescent="0.2">
      <c r="A67">
        <v>1</v>
      </c>
      <c r="B67" s="4">
        <v>55.84830348096876</v>
      </c>
      <c r="C67" s="1">
        <v>5.7685574927933967</v>
      </c>
      <c r="D67" s="1">
        <v>250.2910002494836</v>
      </c>
      <c r="E67" s="1">
        <v>132.00515606457375</v>
      </c>
      <c r="F67" s="1">
        <v>7.3221066345295558</v>
      </c>
      <c r="G67" s="1">
        <v>5.4478746549549157</v>
      </c>
      <c r="H67" s="1">
        <v>141.40231676278145</v>
      </c>
      <c r="I67" s="1">
        <v>48.713957046226795</v>
      </c>
      <c r="J67" s="1">
        <f t="shared" ref="J67" si="2">H67-I67</f>
        <v>92.688359716554658</v>
      </c>
      <c r="K67" s="1">
        <v>208.92804377223865</v>
      </c>
      <c r="L67" s="1">
        <v>277.69418742347762</v>
      </c>
      <c r="M67" s="1">
        <v>35.732311132926647</v>
      </c>
      <c r="N67" s="1">
        <v>38.957540116269257</v>
      </c>
      <c r="O67" s="1">
        <f t="shared" ref="O67" si="3">M67-N67</f>
        <v>-3.2252289833426104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C3E9F-7484-49BC-8B25-354074BF43B0}">
  <dimension ref="A1:N67"/>
  <sheetViews>
    <sheetView topLeftCell="A29" workbookViewId="0">
      <selection activeCell="N22" sqref="N22"/>
    </sheetView>
  </sheetViews>
  <sheetFormatPr defaultRowHeight="12.75" x14ac:dyDescent="0.2"/>
  <cols>
    <col min="1" max="3" width="9.140625" style="9"/>
    <col min="4" max="4" width="15.42578125" style="9" customWidth="1"/>
    <col min="5" max="5" width="5" style="9" customWidth="1"/>
    <col min="6" max="13" width="9.140625" style="9"/>
    <col min="14" max="14" width="15.7109375" style="9" bestFit="1" customWidth="1"/>
    <col min="15" max="259" width="9.140625" style="9"/>
    <col min="260" max="260" width="15.42578125" style="9" customWidth="1"/>
    <col min="261" max="261" width="5" style="9" customWidth="1"/>
    <col min="262" max="515" width="9.140625" style="9"/>
    <col min="516" max="516" width="15.42578125" style="9" customWidth="1"/>
    <col min="517" max="517" width="5" style="9" customWidth="1"/>
    <col min="518" max="771" width="9.140625" style="9"/>
    <col min="772" max="772" width="15.42578125" style="9" customWidth="1"/>
    <col min="773" max="773" width="5" style="9" customWidth="1"/>
    <col min="774" max="1027" width="9.140625" style="9"/>
    <col min="1028" max="1028" width="15.42578125" style="9" customWidth="1"/>
    <col min="1029" max="1029" width="5" style="9" customWidth="1"/>
    <col min="1030" max="1283" width="9.140625" style="9"/>
    <col min="1284" max="1284" width="15.42578125" style="9" customWidth="1"/>
    <col min="1285" max="1285" width="5" style="9" customWidth="1"/>
    <col min="1286" max="1539" width="9.140625" style="9"/>
    <col min="1540" max="1540" width="15.42578125" style="9" customWidth="1"/>
    <col min="1541" max="1541" width="5" style="9" customWidth="1"/>
    <col min="1542" max="1795" width="9.140625" style="9"/>
    <col min="1796" max="1796" width="15.42578125" style="9" customWidth="1"/>
    <col min="1797" max="1797" width="5" style="9" customWidth="1"/>
    <col min="1798" max="2051" width="9.140625" style="9"/>
    <col min="2052" max="2052" width="15.42578125" style="9" customWidth="1"/>
    <col min="2053" max="2053" width="5" style="9" customWidth="1"/>
    <col min="2054" max="2307" width="9.140625" style="9"/>
    <col min="2308" max="2308" width="15.42578125" style="9" customWidth="1"/>
    <col min="2309" max="2309" width="5" style="9" customWidth="1"/>
    <col min="2310" max="2563" width="9.140625" style="9"/>
    <col min="2564" max="2564" width="15.42578125" style="9" customWidth="1"/>
    <col min="2565" max="2565" width="5" style="9" customWidth="1"/>
    <col min="2566" max="2819" width="9.140625" style="9"/>
    <col min="2820" max="2820" width="15.42578125" style="9" customWidth="1"/>
    <col min="2821" max="2821" width="5" style="9" customWidth="1"/>
    <col min="2822" max="3075" width="9.140625" style="9"/>
    <col min="3076" max="3076" width="15.42578125" style="9" customWidth="1"/>
    <col min="3077" max="3077" width="5" style="9" customWidth="1"/>
    <col min="3078" max="3331" width="9.140625" style="9"/>
    <col min="3332" max="3332" width="15.42578125" style="9" customWidth="1"/>
    <col min="3333" max="3333" width="5" style="9" customWidth="1"/>
    <col min="3334" max="3587" width="9.140625" style="9"/>
    <col min="3588" max="3588" width="15.42578125" style="9" customWidth="1"/>
    <col min="3589" max="3589" width="5" style="9" customWidth="1"/>
    <col min="3590" max="3843" width="9.140625" style="9"/>
    <col min="3844" max="3844" width="15.42578125" style="9" customWidth="1"/>
    <col min="3845" max="3845" width="5" style="9" customWidth="1"/>
    <col min="3846" max="4099" width="9.140625" style="9"/>
    <col min="4100" max="4100" width="15.42578125" style="9" customWidth="1"/>
    <col min="4101" max="4101" width="5" style="9" customWidth="1"/>
    <col min="4102" max="4355" width="9.140625" style="9"/>
    <col min="4356" max="4356" width="15.42578125" style="9" customWidth="1"/>
    <col min="4357" max="4357" width="5" style="9" customWidth="1"/>
    <col min="4358" max="4611" width="9.140625" style="9"/>
    <col min="4612" max="4612" width="15.42578125" style="9" customWidth="1"/>
    <col min="4613" max="4613" width="5" style="9" customWidth="1"/>
    <col min="4614" max="4867" width="9.140625" style="9"/>
    <col min="4868" max="4868" width="15.42578125" style="9" customWidth="1"/>
    <col min="4869" max="4869" width="5" style="9" customWidth="1"/>
    <col min="4870" max="5123" width="9.140625" style="9"/>
    <col min="5124" max="5124" width="15.42578125" style="9" customWidth="1"/>
    <col min="5125" max="5125" width="5" style="9" customWidth="1"/>
    <col min="5126" max="5379" width="9.140625" style="9"/>
    <col min="5380" max="5380" width="15.42578125" style="9" customWidth="1"/>
    <col min="5381" max="5381" width="5" style="9" customWidth="1"/>
    <col min="5382" max="5635" width="9.140625" style="9"/>
    <col min="5636" max="5636" width="15.42578125" style="9" customWidth="1"/>
    <col min="5637" max="5637" width="5" style="9" customWidth="1"/>
    <col min="5638" max="5891" width="9.140625" style="9"/>
    <col min="5892" max="5892" width="15.42578125" style="9" customWidth="1"/>
    <col min="5893" max="5893" width="5" style="9" customWidth="1"/>
    <col min="5894" max="6147" width="9.140625" style="9"/>
    <col min="6148" max="6148" width="15.42578125" style="9" customWidth="1"/>
    <col min="6149" max="6149" width="5" style="9" customWidth="1"/>
    <col min="6150" max="6403" width="9.140625" style="9"/>
    <col min="6404" max="6404" width="15.42578125" style="9" customWidth="1"/>
    <col min="6405" max="6405" width="5" style="9" customWidth="1"/>
    <col min="6406" max="6659" width="9.140625" style="9"/>
    <col min="6660" max="6660" width="15.42578125" style="9" customWidth="1"/>
    <col min="6661" max="6661" width="5" style="9" customWidth="1"/>
    <col min="6662" max="6915" width="9.140625" style="9"/>
    <col min="6916" max="6916" width="15.42578125" style="9" customWidth="1"/>
    <col min="6917" max="6917" width="5" style="9" customWidth="1"/>
    <col min="6918" max="7171" width="9.140625" style="9"/>
    <col min="7172" max="7172" width="15.42578125" style="9" customWidth="1"/>
    <col min="7173" max="7173" width="5" style="9" customWidth="1"/>
    <col min="7174" max="7427" width="9.140625" style="9"/>
    <col min="7428" max="7428" width="15.42578125" style="9" customWidth="1"/>
    <col min="7429" max="7429" width="5" style="9" customWidth="1"/>
    <col min="7430" max="7683" width="9.140625" style="9"/>
    <col min="7684" max="7684" width="15.42578125" style="9" customWidth="1"/>
    <col min="7685" max="7685" width="5" style="9" customWidth="1"/>
    <col min="7686" max="7939" width="9.140625" style="9"/>
    <col min="7940" max="7940" width="15.42578125" style="9" customWidth="1"/>
    <col min="7941" max="7941" width="5" style="9" customWidth="1"/>
    <col min="7942" max="8195" width="9.140625" style="9"/>
    <col min="8196" max="8196" width="15.42578125" style="9" customWidth="1"/>
    <col min="8197" max="8197" width="5" style="9" customWidth="1"/>
    <col min="8198" max="8451" width="9.140625" style="9"/>
    <col min="8452" max="8452" width="15.42578125" style="9" customWidth="1"/>
    <col min="8453" max="8453" width="5" style="9" customWidth="1"/>
    <col min="8454" max="8707" width="9.140625" style="9"/>
    <col min="8708" max="8708" width="15.42578125" style="9" customWidth="1"/>
    <col min="8709" max="8709" width="5" style="9" customWidth="1"/>
    <col min="8710" max="8963" width="9.140625" style="9"/>
    <col min="8964" max="8964" width="15.42578125" style="9" customWidth="1"/>
    <col min="8965" max="8965" width="5" style="9" customWidth="1"/>
    <col min="8966" max="9219" width="9.140625" style="9"/>
    <col min="9220" max="9220" width="15.42578125" style="9" customWidth="1"/>
    <col min="9221" max="9221" width="5" style="9" customWidth="1"/>
    <col min="9222" max="9475" width="9.140625" style="9"/>
    <col min="9476" max="9476" width="15.42578125" style="9" customWidth="1"/>
    <col min="9477" max="9477" width="5" style="9" customWidth="1"/>
    <col min="9478" max="9731" width="9.140625" style="9"/>
    <col min="9732" max="9732" width="15.42578125" style="9" customWidth="1"/>
    <col min="9733" max="9733" width="5" style="9" customWidth="1"/>
    <col min="9734" max="9987" width="9.140625" style="9"/>
    <col min="9988" max="9988" width="15.42578125" style="9" customWidth="1"/>
    <col min="9989" max="9989" width="5" style="9" customWidth="1"/>
    <col min="9990" max="10243" width="9.140625" style="9"/>
    <col min="10244" max="10244" width="15.42578125" style="9" customWidth="1"/>
    <col min="10245" max="10245" width="5" style="9" customWidth="1"/>
    <col min="10246" max="10499" width="9.140625" style="9"/>
    <col min="10500" max="10500" width="15.42578125" style="9" customWidth="1"/>
    <col min="10501" max="10501" width="5" style="9" customWidth="1"/>
    <col min="10502" max="10755" width="9.140625" style="9"/>
    <col min="10756" max="10756" width="15.42578125" style="9" customWidth="1"/>
    <col min="10757" max="10757" width="5" style="9" customWidth="1"/>
    <col min="10758" max="11011" width="9.140625" style="9"/>
    <col min="11012" max="11012" width="15.42578125" style="9" customWidth="1"/>
    <col min="11013" max="11013" width="5" style="9" customWidth="1"/>
    <col min="11014" max="11267" width="9.140625" style="9"/>
    <col min="11268" max="11268" width="15.42578125" style="9" customWidth="1"/>
    <col min="11269" max="11269" width="5" style="9" customWidth="1"/>
    <col min="11270" max="11523" width="9.140625" style="9"/>
    <col min="11524" max="11524" width="15.42578125" style="9" customWidth="1"/>
    <col min="11525" max="11525" width="5" style="9" customWidth="1"/>
    <col min="11526" max="11779" width="9.140625" style="9"/>
    <col min="11780" max="11780" width="15.42578125" style="9" customWidth="1"/>
    <col min="11781" max="11781" width="5" style="9" customWidth="1"/>
    <col min="11782" max="12035" width="9.140625" style="9"/>
    <col min="12036" max="12036" width="15.42578125" style="9" customWidth="1"/>
    <col min="12037" max="12037" width="5" style="9" customWidth="1"/>
    <col min="12038" max="12291" width="9.140625" style="9"/>
    <col min="12292" max="12292" width="15.42578125" style="9" customWidth="1"/>
    <col min="12293" max="12293" width="5" style="9" customWidth="1"/>
    <col min="12294" max="12547" width="9.140625" style="9"/>
    <col min="12548" max="12548" width="15.42578125" style="9" customWidth="1"/>
    <col min="12549" max="12549" width="5" style="9" customWidth="1"/>
    <col min="12550" max="12803" width="9.140625" style="9"/>
    <col min="12804" max="12804" width="15.42578125" style="9" customWidth="1"/>
    <col min="12805" max="12805" width="5" style="9" customWidth="1"/>
    <col min="12806" max="13059" width="9.140625" style="9"/>
    <col min="13060" max="13060" width="15.42578125" style="9" customWidth="1"/>
    <col min="13061" max="13061" width="5" style="9" customWidth="1"/>
    <col min="13062" max="13315" width="9.140625" style="9"/>
    <col min="13316" max="13316" width="15.42578125" style="9" customWidth="1"/>
    <col min="13317" max="13317" width="5" style="9" customWidth="1"/>
    <col min="13318" max="13571" width="9.140625" style="9"/>
    <col min="13572" max="13572" width="15.42578125" style="9" customWidth="1"/>
    <col min="13573" max="13573" width="5" style="9" customWidth="1"/>
    <col min="13574" max="13827" width="9.140625" style="9"/>
    <col min="13828" max="13828" width="15.42578125" style="9" customWidth="1"/>
    <col min="13829" max="13829" width="5" style="9" customWidth="1"/>
    <col min="13830" max="14083" width="9.140625" style="9"/>
    <col min="14084" max="14084" width="15.42578125" style="9" customWidth="1"/>
    <col min="14085" max="14085" width="5" style="9" customWidth="1"/>
    <col min="14086" max="14339" width="9.140625" style="9"/>
    <col min="14340" max="14340" width="15.42578125" style="9" customWidth="1"/>
    <col min="14341" max="14341" width="5" style="9" customWidth="1"/>
    <col min="14342" max="14595" width="9.140625" style="9"/>
    <col min="14596" max="14596" width="15.42578125" style="9" customWidth="1"/>
    <col min="14597" max="14597" width="5" style="9" customWidth="1"/>
    <col min="14598" max="14851" width="9.140625" style="9"/>
    <col min="14852" max="14852" width="15.42578125" style="9" customWidth="1"/>
    <col min="14853" max="14853" width="5" style="9" customWidth="1"/>
    <col min="14854" max="15107" width="9.140625" style="9"/>
    <col min="15108" max="15108" width="15.42578125" style="9" customWidth="1"/>
    <col min="15109" max="15109" width="5" style="9" customWidth="1"/>
    <col min="15110" max="15363" width="9.140625" style="9"/>
    <col min="15364" max="15364" width="15.42578125" style="9" customWidth="1"/>
    <col min="15365" max="15365" width="5" style="9" customWidth="1"/>
    <col min="15366" max="15619" width="9.140625" style="9"/>
    <col min="15620" max="15620" width="15.42578125" style="9" customWidth="1"/>
    <col min="15621" max="15621" width="5" style="9" customWidth="1"/>
    <col min="15622" max="15875" width="9.140625" style="9"/>
    <col min="15876" max="15876" width="15.42578125" style="9" customWidth="1"/>
    <col min="15877" max="15877" width="5" style="9" customWidth="1"/>
    <col min="15878" max="16131" width="9.140625" style="9"/>
    <col min="16132" max="16132" width="15.42578125" style="9" customWidth="1"/>
    <col min="16133" max="16133" width="5" style="9" customWidth="1"/>
    <col min="16134" max="16384" width="9.140625" style="9"/>
  </cols>
  <sheetData>
    <row r="1" spans="1:5" x14ac:dyDescent="0.2">
      <c r="A1" s="8" t="s">
        <v>13</v>
      </c>
      <c r="B1" s="8" t="s">
        <v>14</v>
      </c>
      <c r="D1" s="10" t="s">
        <v>15</v>
      </c>
    </row>
    <row r="2" spans="1:5" x14ac:dyDescent="0.2">
      <c r="A2" s="1">
        <v>18.925329540601645</v>
      </c>
      <c r="B2" s="1">
        <v>53.224040916077904</v>
      </c>
      <c r="D2" s="11" t="s">
        <v>16</v>
      </c>
    </row>
    <row r="3" spans="1:5" x14ac:dyDescent="0.2">
      <c r="A3" s="1">
        <v>77.514198398275511</v>
      </c>
      <c r="B3" s="1">
        <v>33.971098960248909</v>
      </c>
    </row>
    <row r="4" spans="1:5" x14ac:dyDescent="0.2">
      <c r="A4" s="1">
        <v>92.428617057314526</v>
      </c>
      <c r="B4" s="1">
        <v>30.676315638282947</v>
      </c>
      <c r="D4" s="9" t="s">
        <v>17</v>
      </c>
      <c r="E4" s="9" t="s">
        <v>18</v>
      </c>
    </row>
    <row r="5" spans="1:5" x14ac:dyDescent="0.2">
      <c r="A5" s="1">
        <v>45.617373850785242</v>
      </c>
      <c r="B5" s="1">
        <v>44.712493295085103</v>
      </c>
      <c r="D5" s="9" t="s">
        <v>19</v>
      </c>
      <c r="E5" s="9" t="s">
        <v>20</v>
      </c>
    </row>
    <row r="6" spans="1:5" x14ac:dyDescent="0.2">
      <c r="A6" s="1">
        <v>84.243058192065888</v>
      </c>
      <c r="B6" s="1">
        <v>68.437140455290518</v>
      </c>
    </row>
    <row r="7" spans="1:5" x14ac:dyDescent="0.2">
      <c r="A7" s="1">
        <v>95.522835929426734</v>
      </c>
      <c r="B7" s="1">
        <v>36.007323401524296</v>
      </c>
      <c r="D7" s="9" t="s">
        <v>21</v>
      </c>
    </row>
    <row r="8" spans="1:5" x14ac:dyDescent="0.2">
      <c r="A8" s="1">
        <v>33.33267943318787</v>
      </c>
      <c r="B8" s="1">
        <v>71.619978808763037</v>
      </c>
      <c r="D8" s="9" t="s">
        <v>22</v>
      </c>
    </row>
    <row r="9" spans="1:5" x14ac:dyDescent="0.2">
      <c r="A9" s="1">
        <v>36.681570859961212</v>
      </c>
      <c r="B9" s="1">
        <v>44.199821448218309</v>
      </c>
    </row>
    <row r="10" spans="1:5" x14ac:dyDescent="0.2">
      <c r="A10" s="1">
        <v>67.396948697333102</v>
      </c>
      <c r="B10" s="1">
        <v>25.005179072879471</v>
      </c>
      <c r="D10" s="12" t="s">
        <v>23</v>
      </c>
      <c r="E10" s="13"/>
    </row>
    <row r="11" spans="1:5" x14ac:dyDescent="0.2">
      <c r="A11" s="1">
        <v>83.059813756811863</v>
      </c>
      <c r="B11" s="1">
        <v>58.906423694178315</v>
      </c>
      <c r="D11" s="12" t="s">
        <v>13</v>
      </c>
      <c r="E11" s="13" t="s">
        <v>24</v>
      </c>
    </row>
    <row r="12" spans="1:5" x14ac:dyDescent="0.2">
      <c r="A12" s="1">
        <v>30.656404509278595</v>
      </c>
      <c r="B12" s="1">
        <v>85.000026099598941</v>
      </c>
      <c r="D12" s="14" t="s">
        <v>33</v>
      </c>
      <c r="E12" s="15">
        <v>1</v>
      </c>
    </row>
    <row r="13" spans="1:5" x14ac:dyDescent="0.2">
      <c r="A13" s="1">
        <v>92.352430067139025</v>
      </c>
      <c r="B13" s="1">
        <v>2.1809592077296358</v>
      </c>
      <c r="D13" s="16" t="s">
        <v>25</v>
      </c>
      <c r="E13" s="17">
        <v>6</v>
      </c>
    </row>
    <row r="14" spans="1:5" x14ac:dyDescent="0.2">
      <c r="A14" s="1">
        <v>106.60626082175472</v>
      </c>
      <c r="B14" s="1">
        <v>41.526344029425154</v>
      </c>
      <c r="D14" s="16" t="s">
        <v>26</v>
      </c>
      <c r="E14" s="17">
        <v>20</v>
      </c>
    </row>
    <row r="15" spans="1:5" x14ac:dyDescent="0.2">
      <c r="A15" s="1">
        <v>106.29403563828978</v>
      </c>
      <c r="B15" s="1">
        <v>62.91945337754396</v>
      </c>
      <c r="D15" s="16" t="s">
        <v>27</v>
      </c>
      <c r="E15" s="17">
        <v>8</v>
      </c>
    </row>
    <row r="16" spans="1:5" x14ac:dyDescent="0.2">
      <c r="A16" s="1">
        <v>39.912532121938263</v>
      </c>
      <c r="B16" s="1">
        <v>31.884970505611392</v>
      </c>
      <c r="D16" s="16" t="s">
        <v>28</v>
      </c>
      <c r="E16" s="17">
        <v>15</v>
      </c>
    </row>
    <row r="17" spans="1:14" x14ac:dyDescent="0.2">
      <c r="A17" s="1">
        <v>42.99541238306621</v>
      </c>
      <c r="B17" s="1">
        <v>31.135801793065113</v>
      </c>
      <c r="D17" s="16" t="s">
        <v>29</v>
      </c>
      <c r="E17" s="17">
        <v>11</v>
      </c>
    </row>
    <row r="18" spans="1:14" x14ac:dyDescent="0.2">
      <c r="A18" s="1">
        <v>30.029921878531049</v>
      </c>
      <c r="B18" s="1">
        <v>39.961436270883333</v>
      </c>
      <c r="D18" s="16" t="s">
        <v>30</v>
      </c>
      <c r="E18" s="17">
        <v>4</v>
      </c>
    </row>
    <row r="19" spans="1:14" x14ac:dyDescent="0.2">
      <c r="A19" s="1">
        <v>15.134882282641691</v>
      </c>
      <c r="B19" s="1">
        <v>43.240334463731365</v>
      </c>
      <c r="D19" s="16" t="s">
        <v>34</v>
      </c>
      <c r="E19" s="17">
        <v>1</v>
      </c>
      <c r="N19" s="9">
        <f>_xlfn.VAR.S(A2:A67)</f>
        <v>988.73603756093121</v>
      </c>
    </row>
    <row r="20" spans="1:14" x14ac:dyDescent="0.2">
      <c r="A20" s="1">
        <v>78.066387187438565</v>
      </c>
      <c r="B20" s="1">
        <v>68.34013502176127</v>
      </c>
      <c r="D20" s="18" t="s">
        <v>31</v>
      </c>
      <c r="E20" s="19">
        <v>66</v>
      </c>
      <c r="N20" s="9">
        <f>_xlfn.VAR.S(B2:B67)</f>
        <v>423.39612811674664</v>
      </c>
    </row>
    <row r="21" spans="1:14" x14ac:dyDescent="0.2">
      <c r="A21" s="1">
        <v>59.594073877463281</v>
      </c>
      <c r="B21" s="1">
        <v>73.912203084996747</v>
      </c>
    </row>
    <row r="22" spans="1:14" x14ac:dyDescent="0.2">
      <c r="A22" s="1">
        <v>42.705789057532158</v>
      </c>
      <c r="B22" s="1">
        <v>36.393003478728055</v>
      </c>
    </row>
    <row r="23" spans="1:14" x14ac:dyDescent="0.2">
      <c r="A23" s="1">
        <v>75.353220088017167</v>
      </c>
      <c r="B23" s="1">
        <v>27.477325479829812</v>
      </c>
      <c r="N23" s="20"/>
    </row>
    <row r="24" spans="1:14" x14ac:dyDescent="0.2">
      <c r="A24" s="1">
        <v>83.663058865820119</v>
      </c>
      <c r="B24" s="1">
        <v>29.899478478518176</v>
      </c>
    </row>
    <row r="25" spans="1:14" x14ac:dyDescent="0.2">
      <c r="A25" s="1">
        <v>54.950044807615591</v>
      </c>
      <c r="B25" s="1">
        <v>-11.048725393061545</v>
      </c>
      <c r="D25" s="12" t="s">
        <v>32</v>
      </c>
      <c r="E25" s="13"/>
    </row>
    <row r="26" spans="1:14" x14ac:dyDescent="0.2">
      <c r="A26" s="1">
        <v>128.85081845208069</v>
      </c>
      <c r="B26" s="1">
        <v>29.987949802806277</v>
      </c>
      <c r="D26" s="12" t="s">
        <v>14</v>
      </c>
      <c r="E26" s="13" t="s">
        <v>24</v>
      </c>
    </row>
    <row r="27" spans="1:14" x14ac:dyDescent="0.2">
      <c r="A27" s="1">
        <v>79.14858671136794</v>
      </c>
      <c r="B27" s="1">
        <v>33.119957326033862</v>
      </c>
      <c r="D27" s="14" t="s">
        <v>33</v>
      </c>
      <c r="E27" s="15">
        <v>5</v>
      </c>
    </row>
    <row r="28" spans="1:14" x14ac:dyDescent="0.2">
      <c r="A28" s="1">
        <v>64.259593713343321</v>
      </c>
      <c r="B28" s="1">
        <v>71.268338538177858</v>
      </c>
      <c r="D28" s="16" t="s">
        <v>25</v>
      </c>
      <c r="E28" s="17">
        <v>10</v>
      </c>
    </row>
    <row r="29" spans="1:14" x14ac:dyDescent="0.2">
      <c r="A29" s="1">
        <v>29.619422171689038</v>
      </c>
      <c r="B29" s="1">
        <v>24.17544418355553</v>
      </c>
      <c r="D29" s="16" t="s">
        <v>26</v>
      </c>
      <c r="E29" s="17">
        <v>32</v>
      </c>
    </row>
    <row r="30" spans="1:14" x14ac:dyDescent="0.2">
      <c r="A30" s="1">
        <v>127.21335806085355</v>
      </c>
      <c r="B30" s="1">
        <v>53.439285009262932</v>
      </c>
      <c r="D30" s="16" t="s">
        <v>27</v>
      </c>
      <c r="E30" s="17">
        <v>13</v>
      </c>
    </row>
    <row r="31" spans="1:14" x14ac:dyDescent="0.2">
      <c r="A31" s="1">
        <v>81.903546740619319</v>
      </c>
      <c r="B31" s="1">
        <v>35.748261039750084</v>
      </c>
      <c r="D31" s="16" t="s">
        <v>28</v>
      </c>
      <c r="E31" s="17">
        <v>6</v>
      </c>
    </row>
    <row r="32" spans="1:14" x14ac:dyDescent="0.2">
      <c r="A32" s="1">
        <v>106.0725590557623</v>
      </c>
      <c r="B32" s="1">
        <v>33.210809371967358</v>
      </c>
      <c r="D32" s="18" t="s">
        <v>31</v>
      </c>
      <c r="E32" s="19">
        <v>66</v>
      </c>
    </row>
    <row r="33" spans="1:2" x14ac:dyDescent="0.2">
      <c r="A33" s="1">
        <v>24.136642491251948</v>
      </c>
      <c r="B33" s="1">
        <v>27.979026624832187</v>
      </c>
    </row>
    <row r="34" spans="1:2" x14ac:dyDescent="0.2">
      <c r="A34" s="1">
        <v>43.104305557164189</v>
      </c>
      <c r="B34" s="1">
        <v>78.586088870608421</v>
      </c>
    </row>
    <row r="35" spans="1:2" x14ac:dyDescent="0.2">
      <c r="A35" s="1">
        <v>111.80386954303663</v>
      </c>
      <c r="B35" s="1">
        <v>53.145834265633745</v>
      </c>
    </row>
    <row r="36" spans="1:2" x14ac:dyDescent="0.2">
      <c r="A36" s="1">
        <v>47.591367570362095</v>
      </c>
      <c r="B36" s="1">
        <v>48.127231299925924</v>
      </c>
    </row>
    <row r="37" spans="1:2" x14ac:dyDescent="0.2">
      <c r="A37" s="1">
        <v>30.344850622391967</v>
      </c>
      <c r="B37" s="1">
        <v>35.445800446294477</v>
      </c>
    </row>
    <row r="38" spans="1:2" x14ac:dyDescent="0.2">
      <c r="A38" s="1">
        <v>81.564009994823863</v>
      </c>
      <c r="B38" s="1">
        <v>45.067991292776782</v>
      </c>
    </row>
    <row r="39" spans="1:2" x14ac:dyDescent="0.2">
      <c r="A39" s="1">
        <v>64.54700212862133</v>
      </c>
      <c r="B39" s="1">
        <v>19.800493184656542</v>
      </c>
    </row>
    <row r="40" spans="1:2" x14ac:dyDescent="0.2">
      <c r="A40" s="1">
        <v>39.293730259335256</v>
      </c>
      <c r="B40" s="1">
        <v>34.683962947899687</v>
      </c>
    </row>
    <row r="41" spans="1:2" x14ac:dyDescent="0.2">
      <c r="A41" s="1">
        <v>77.716357476730806</v>
      </c>
      <c r="B41" s="1">
        <v>43.968029870780661</v>
      </c>
    </row>
    <row r="42" spans="1:2" x14ac:dyDescent="0.2">
      <c r="A42" s="1">
        <v>104.34690111855767</v>
      </c>
      <c r="B42" s="1">
        <v>50.208396765270003</v>
      </c>
    </row>
    <row r="43" spans="1:2" x14ac:dyDescent="0.2">
      <c r="A43" s="1">
        <v>78.551086725104483</v>
      </c>
      <c r="B43" s="1">
        <v>37.398329637899572</v>
      </c>
    </row>
    <row r="44" spans="1:2" x14ac:dyDescent="0.2">
      <c r="A44" s="1">
        <v>46.795575733157676</v>
      </c>
      <c r="B44" s="1">
        <v>5.9314550271312356</v>
      </c>
    </row>
    <row r="45" spans="1:2" x14ac:dyDescent="0.2">
      <c r="A45" s="1">
        <v>73.174518457779442</v>
      </c>
      <c r="B45" s="1">
        <v>30.971085308352489</v>
      </c>
    </row>
    <row r="46" spans="1:2" x14ac:dyDescent="0.2">
      <c r="A46" s="1">
        <v>29.801496507945636</v>
      </c>
      <c r="B46" s="1">
        <v>57.162799873428959</v>
      </c>
    </row>
    <row r="47" spans="1:2" x14ac:dyDescent="0.2">
      <c r="A47" s="1">
        <v>109.49343245063545</v>
      </c>
      <c r="B47" s="1">
        <v>45.65431659146563</v>
      </c>
    </row>
    <row r="48" spans="1:2" x14ac:dyDescent="0.2">
      <c r="A48" s="1">
        <v>101.22648096594378</v>
      </c>
      <c r="B48" s="1">
        <v>30.979745880008501</v>
      </c>
    </row>
    <row r="49" spans="1:2" x14ac:dyDescent="0.2">
      <c r="A49" s="1">
        <v>78.385951362936453</v>
      </c>
      <c r="B49" s="1">
        <v>67.768678605874499</v>
      </c>
    </row>
    <row r="50" spans="1:2" x14ac:dyDescent="0.2">
      <c r="A50" s="1">
        <v>98.409588749507748</v>
      </c>
      <c r="B50" s="1">
        <v>37.953552930873109</v>
      </c>
    </row>
    <row r="51" spans="1:2" x14ac:dyDescent="0.2">
      <c r="A51" s="1">
        <v>8.6094828221237165</v>
      </c>
      <c r="B51" s="1">
        <v>-9.3074999801814684</v>
      </c>
    </row>
    <row r="52" spans="1:2" x14ac:dyDescent="0.2">
      <c r="A52" s="1">
        <v>67.215268856902767</v>
      </c>
      <c r="B52" s="1">
        <v>22.817246207384947</v>
      </c>
    </row>
    <row r="53" spans="1:2" x14ac:dyDescent="0.2">
      <c r="A53" s="1">
        <v>48.076624656728299</v>
      </c>
      <c r="B53" s="1">
        <v>42.1726950581143</v>
      </c>
    </row>
    <row r="54" spans="1:2" x14ac:dyDescent="0.2">
      <c r="A54" s="1">
        <v>47.501788369554355</v>
      </c>
      <c r="B54" s="1">
        <v>20.281099896680697</v>
      </c>
    </row>
    <row r="55" spans="1:2" x14ac:dyDescent="0.2">
      <c r="A55" s="1">
        <v>32.802411233503285</v>
      </c>
      <c r="B55" s="1">
        <v>10.128428418986523</v>
      </c>
    </row>
    <row r="56" spans="1:2" x14ac:dyDescent="0.2">
      <c r="A56" s="1">
        <v>61.210360796571649</v>
      </c>
      <c r="B56" s="1">
        <v>39.466247006952536</v>
      </c>
    </row>
    <row r="57" spans="1:2" x14ac:dyDescent="0.2">
      <c r="A57" s="1">
        <v>68.823337969792632</v>
      </c>
      <c r="B57" s="1">
        <v>35.393514586900807</v>
      </c>
    </row>
    <row r="58" spans="1:2" x14ac:dyDescent="0.2">
      <c r="A58" s="1">
        <v>39.076910372542699</v>
      </c>
      <c r="B58" s="1">
        <v>50.947131192879894</v>
      </c>
    </row>
    <row r="59" spans="1:2" x14ac:dyDescent="0.2">
      <c r="A59" s="1">
        <v>37.469918095797823</v>
      </c>
      <c r="B59" s="1">
        <v>50.678681704659887</v>
      </c>
    </row>
    <row r="60" spans="1:2" x14ac:dyDescent="0.2">
      <c r="A60" s="1">
        <v>71.455734215462343</v>
      </c>
      <c r="B60" s="1">
        <v>49.985024709201049</v>
      </c>
    </row>
    <row r="61" spans="1:2" x14ac:dyDescent="0.2">
      <c r="A61" s="1">
        <v>113.71637201891535</v>
      </c>
      <c r="B61" s="1">
        <v>68.667087916480341</v>
      </c>
    </row>
    <row r="62" spans="1:2" x14ac:dyDescent="0.2">
      <c r="A62" s="1">
        <v>83.020126468639646</v>
      </c>
      <c r="B62" s="1">
        <v>83.971151084693815</v>
      </c>
    </row>
    <row r="63" spans="1:2" x14ac:dyDescent="0.2">
      <c r="A63" s="1">
        <v>99.295705544745715</v>
      </c>
      <c r="B63" s="1">
        <v>-5.900259446504414</v>
      </c>
    </row>
    <row r="64" spans="1:2" x14ac:dyDescent="0.2">
      <c r="A64" s="1">
        <v>36.926839853503417</v>
      </c>
      <c r="B64" s="1">
        <v>41.970403073001201</v>
      </c>
    </row>
    <row r="65" spans="1:2" x14ac:dyDescent="0.2">
      <c r="A65" s="1">
        <v>30.886172021221945</v>
      </c>
      <c r="B65" s="1">
        <v>43.768116238626071</v>
      </c>
    </row>
    <row r="66" spans="1:2" x14ac:dyDescent="0.2">
      <c r="A66" s="1">
        <v>22.475366447689659</v>
      </c>
      <c r="B66" s="1">
        <v>39.158361263266485</v>
      </c>
    </row>
    <row r="67" spans="1:2" x14ac:dyDescent="0.2">
      <c r="A67" s="1">
        <v>141.40231676278145</v>
      </c>
      <c r="B67" s="1">
        <v>48.713957046226795</v>
      </c>
    </row>
  </sheetData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39204-A0FD-4C38-A926-206B665886BF}">
  <dimension ref="A1:S103"/>
  <sheetViews>
    <sheetView tabSelected="1" zoomScale="90" zoomScaleNormal="90" workbookViewId="0">
      <selection activeCell="K41" sqref="K41"/>
    </sheetView>
  </sheetViews>
  <sheetFormatPr defaultRowHeight="12.75" x14ac:dyDescent="0.2"/>
  <cols>
    <col min="1" max="1" width="16.7109375" style="9" bestFit="1" customWidth="1"/>
    <col min="2" max="2" width="18.28515625" style="9" bestFit="1" customWidth="1"/>
    <col min="3" max="3" width="9.140625" style="9"/>
    <col min="4" max="4" width="26" style="9" bestFit="1" customWidth="1"/>
    <col min="5" max="5" width="8.28515625" style="9" customWidth="1"/>
    <col min="6" max="6" width="9.140625" style="9"/>
    <col min="7" max="7" width="11.28515625" style="9" customWidth="1"/>
    <col min="8" max="8" width="9.140625" style="9"/>
    <col min="9" max="9" width="10.7109375" style="9" customWidth="1"/>
    <col min="10" max="16384" width="9.140625" style="9"/>
  </cols>
  <sheetData>
    <row r="1" spans="1:19" x14ac:dyDescent="0.2">
      <c r="A1" s="24" t="s">
        <v>45</v>
      </c>
      <c r="B1" s="24" t="s">
        <v>46</v>
      </c>
      <c r="D1" s="25" t="s">
        <v>47</v>
      </c>
      <c r="E1" s="26"/>
    </row>
    <row r="2" spans="1:19" x14ac:dyDescent="0.2">
      <c r="A2" s="27">
        <f>S2</f>
        <v>15.80591773677537</v>
      </c>
      <c r="B2" s="27">
        <f>P2</f>
        <v>-34.298711375476259</v>
      </c>
      <c r="D2" s="25" t="s">
        <v>45</v>
      </c>
      <c r="E2" s="26" t="s">
        <v>24</v>
      </c>
      <c r="N2" s="27">
        <v>18.925329540601645</v>
      </c>
      <c r="O2" s="27">
        <v>53.224040916077904</v>
      </c>
      <c r="P2" s="27">
        <f>N2-O2</f>
        <v>-34.298711375476259</v>
      </c>
      <c r="Q2" s="27">
        <v>84.243058192065888</v>
      </c>
      <c r="R2" s="27">
        <v>68.437140455290518</v>
      </c>
      <c r="S2" s="27">
        <f>Q2-R2</f>
        <v>15.80591773677537</v>
      </c>
    </row>
    <row r="3" spans="1:19" x14ac:dyDescent="0.2">
      <c r="A3" s="27">
        <f t="shared" ref="A3:A35" si="0">S3</f>
        <v>-54.343621590320346</v>
      </c>
      <c r="B3" s="27">
        <f t="shared" ref="B3:B33" si="1">P3</f>
        <v>43.543099438026601</v>
      </c>
      <c r="D3" s="25" t="s">
        <v>48</v>
      </c>
      <c r="E3" s="26">
        <v>9</v>
      </c>
      <c r="N3" s="27">
        <v>77.514198398275511</v>
      </c>
      <c r="O3" s="27">
        <v>33.971098960248909</v>
      </c>
      <c r="P3" s="27">
        <f t="shared" ref="P3:P33" si="2">N3-O3</f>
        <v>43.543099438026601</v>
      </c>
      <c r="Q3" s="27">
        <v>30.656404509278595</v>
      </c>
      <c r="R3" s="27">
        <v>85.000026099598941</v>
      </c>
      <c r="S3" s="27">
        <f t="shared" ref="S3:S35" si="3">Q3-R3</f>
        <v>-54.343621590320346</v>
      </c>
    </row>
    <row r="4" spans="1:19" x14ac:dyDescent="0.2">
      <c r="A4" s="27">
        <f t="shared" si="0"/>
        <v>90.171470859409396</v>
      </c>
      <c r="B4" s="27">
        <f t="shared" si="1"/>
        <v>61.752301419031582</v>
      </c>
      <c r="D4" s="28" t="s">
        <v>49</v>
      </c>
      <c r="E4" s="29">
        <v>4</v>
      </c>
      <c r="N4" s="27">
        <v>92.428617057314526</v>
      </c>
      <c r="O4" s="27">
        <v>30.676315638282947</v>
      </c>
      <c r="P4" s="27">
        <f t="shared" si="2"/>
        <v>61.752301419031582</v>
      </c>
      <c r="Q4" s="27">
        <v>92.352430067139025</v>
      </c>
      <c r="R4" s="27">
        <v>2.1809592077296358</v>
      </c>
      <c r="S4" s="27">
        <f t="shared" si="3"/>
        <v>90.171470859409396</v>
      </c>
    </row>
    <row r="5" spans="1:19" x14ac:dyDescent="0.2">
      <c r="A5" s="27">
        <f t="shared" si="0"/>
        <v>65.079916792329556</v>
      </c>
      <c r="B5" s="27">
        <f t="shared" si="1"/>
        <v>0.9048805557001387</v>
      </c>
      <c r="D5" s="28" t="s">
        <v>50</v>
      </c>
      <c r="E5" s="29">
        <v>1</v>
      </c>
      <c r="N5" s="27">
        <v>45.617373850785242</v>
      </c>
      <c r="O5" s="27">
        <v>44.712493295085103</v>
      </c>
      <c r="P5" s="27">
        <f t="shared" si="2"/>
        <v>0.9048805557001387</v>
      </c>
      <c r="Q5" s="27">
        <v>106.60626082175472</v>
      </c>
      <c r="R5" s="27">
        <v>41.526344029425154</v>
      </c>
      <c r="S5" s="27">
        <f t="shared" si="3"/>
        <v>65.079916792329556</v>
      </c>
    </row>
    <row r="6" spans="1:19" x14ac:dyDescent="0.2">
      <c r="A6" s="27">
        <f t="shared" si="0"/>
        <v>-14.318129207533467</v>
      </c>
      <c r="B6" s="27">
        <f t="shared" si="1"/>
        <v>59.515512527902438</v>
      </c>
      <c r="D6" s="28" t="s">
        <v>51</v>
      </c>
      <c r="E6" s="29">
        <v>4</v>
      </c>
      <c r="N6" s="27">
        <v>95.522835929426734</v>
      </c>
      <c r="O6" s="27">
        <v>36.007323401524296</v>
      </c>
      <c r="P6" s="27">
        <f t="shared" si="2"/>
        <v>59.515512527902438</v>
      </c>
      <c r="Q6" s="27">
        <v>59.594073877463281</v>
      </c>
      <c r="R6" s="27">
        <v>73.912203084996747</v>
      </c>
      <c r="S6" s="27">
        <f t="shared" si="3"/>
        <v>-14.318129207533467</v>
      </c>
    </row>
    <row r="7" spans="1:19" x14ac:dyDescent="0.2">
      <c r="A7" s="27">
        <f t="shared" si="0"/>
        <v>47.875894608187352</v>
      </c>
      <c r="B7" s="27">
        <f t="shared" si="1"/>
        <v>-38.287299375575166</v>
      </c>
      <c r="D7" s="28" t="s">
        <v>52</v>
      </c>
      <c r="E7" s="29">
        <v>2</v>
      </c>
      <c r="N7" s="27">
        <v>33.33267943318787</v>
      </c>
      <c r="O7" s="27">
        <v>71.619978808763037</v>
      </c>
      <c r="P7" s="27">
        <f t="shared" si="2"/>
        <v>-38.287299375575166</v>
      </c>
      <c r="Q7" s="27">
        <v>75.353220088017167</v>
      </c>
      <c r="R7" s="27">
        <v>27.477325479829812</v>
      </c>
      <c r="S7" s="27">
        <f t="shared" si="3"/>
        <v>47.875894608187352</v>
      </c>
    </row>
    <row r="8" spans="1:19" x14ac:dyDescent="0.2">
      <c r="A8" s="27">
        <f t="shared" si="0"/>
        <v>98.862868649274418</v>
      </c>
      <c r="B8" s="27">
        <f t="shared" si="1"/>
        <v>-7.5182505882570965</v>
      </c>
      <c r="D8" s="28" t="s">
        <v>53</v>
      </c>
      <c r="E8" s="29">
        <v>4</v>
      </c>
      <c r="N8" s="27">
        <v>36.681570859961212</v>
      </c>
      <c r="O8" s="27">
        <v>44.199821448218309</v>
      </c>
      <c r="P8" s="27">
        <f t="shared" si="2"/>
        <v>-7.5182505882570965</v>
      </c>
      <c r="Q8" s="27">
        <v>128.85081845208069</v>
      </c>
      <c r="R8" s="27">
        <v>29.987949802806277</v>
      </c>
      <c r="S8" s="27">
        <f t="shared" si="3"/>
        <v>98.862868649274418</v>
      </c>
    </row>
    <row r="9" spans="1:19" x14ac:dyDescent="0.2">
      <c r="A9" s="27">
        <f t="shared" si="0"/>
        <v>46.028629385334078</v>
      </c>
      <c r="B9" s="27">
        <f t="shared" si="1"/>
        <v>42.39176962445363</v>
      </c>
      <c r="D9" s="28" t="s">
        <v>54</v>
      </c>
      <c r="E9" s="29">
        <v>3</v>
      </c>
      <c r="N9" s="27">
        <v>67.396948697333102</v>
      </c>
      <c r="O9" s="27">
        <v>25.005179072879471</v>
      </c>
      <c r="P9" s="27">
        <f t="shared" si="2"/>
        <v>42.39176962445363</v>
      </c>
      <c r="Q9" s="27">
        <v>79.14858671136794</v>
      </c>
      <c r="R9" s="27">
        <v>33.119957326033862</v>
      </c>
      <c r="S9" s="27">
        <f t="shared" si="3"/>
        <v>46.028629385334078</v>
      </c>
    </row>
    <row r="10" spans="1:19" x14ac:dyDescent="0.2">
      <c r="A10" s="27">
        <f t="shared" si="0"/>
        <v>-7.0087448248345368</v>
      </c>
      <c r="B10" s="27">
        <f t="shared" si="1"/>
        <v>24.153390062633548</v>
      </c>
      <c r="D10" s="28" t="s">
        <v>55</v>
      </c>
      <c r="E10" s="29">
        <v>3</v>
      </c>
      <c r="N10" s="27">
        <v>83.059813756811863</v>
      </c>
      <c r="O10" s="27">
        <v>58.906423694178315</v>
      </c>
      <c r="P10" s="27">
        <f t="shared" si="2"/>
        <v>24.153390062633548</v>
      </c>
      <c r="Q10" s="27">
        <v>64.259593713343321</v>
      </c>
      <c r="R10" s="27">
        <v>71.268338538177858</v>
      </c>
      <c r="S10" s="27">
        <f t="shared" si="3"/>
        <v>-7.0087448248345368</v>
      </c>
    </row>
    <row r="11" spans="1:19" x14ac:dyDescent="0.2">
      <c r="A11" s="27">
        <f t="shared" si="0"/>
        <v>-3.8423841335802393</v>
      </c>
      <c r="B11" s="27">
        <f t="shared" si="1"/>
        <v>43.374582260745825</v>
      </c>
      <c r="D11" s="28" t="s">
        <v>56</v>
      </c>
      <c r="E11" s="29">
        <v>2</v>
      </c>
      <c r="N11" s="27">
        <v>106.29403563828978</v>
      </c>
      <c r="O11" s="27">
        <v>62.91945337754396</v>
      </c>
      <c r="P11" s="27">
        <f t="shared" si="2"/>
        <v>43.374582260745825</v>
      </c>
      <c r="Q11" s="27">
        <v>24.136642491251948</v>
      </c>
      <c r="R11" s="27">
        <v>27.979026624832187</v>
      </c>
      <c r="S11" s="27">
        <f t="shared" si="3"/>
        <v>-3.8423841335802393</v>
      </c>
    </row>
    <row r="12" spans="1:19" x14ac:dyDescent="0.2">
      <c r="A12" s="27">
        <f t="shared" si="0"/>
        <v>-35.481783313444232</v>
      </c>
      <c r="B12" s="27">
        <f t="shared" si="1"/>
        <v>8.0275616163268708</v>
      </c>
      <c r="D12" s="28" t="s">
        <v>57</v>
      </c>
      <c r="E12" s="29">
        <v>1</v>
      </c>
      <c r="N12" s="27">
        <v>39.912532121938263</v>
      </c>
      <c r="O12" s="27">
        <v>31.884970505611392</v>
      </c>
      <c r="P12" s="27">
        <f t="shared" si="2"/>
        <v>8.0275616163268708</v>
      </c>
      <c r="Q12" s="27">
        <v>43.104305557164189</v>
      </c>
      <c r="R12" s="27">
        <v>78.586088870608421</v>
      </c>
      <c r="S12" s="27">
        <f t="shared" si="3"/>
        <v>-35.481783313444232</v>
      </c>
    </row>
    <row r="13" spans="1:19" x14ac:dyDescent="0.2">
      <c r="A13" s="27">
        <f t="shared" si="0"/>
        <v>58.658035277402881</v>
      </c>
      <c r="B13" s="27">
        <f t="shared" si="1"/>
        <v>11.859610590001097</v>
      </c>
      <c r="D13" s="28" t="s">
        <v>58</v>
      </c>
      <c r="E13" s="29">
        <v>1</v>
      </c>
      <c r="N13" s="27">
        <v>42.99541238306621</v>
      </c>
      <c r="O13" s="27">
        <v>31.135801793065113</v>
      </c>
      <c r="P13" s="27">
        <f t="shared" si="2"/>
        <v>11.859610590001097</v>
      </c>
      <c r="Q13" s="27">
        <v>111.80386954303663</v>
      </c>
      <c r="R13" s="27">
        <v>53.145834265633745</v>
      </c>
      <c r="S13" s="27">
        <f t="shared" si="3"/>
        <v>58.658035277402881</v>
      </c>
    </row>
    <row r="14" spans="1:19" x14ac:dyDescent="0.2">
      <c r="A14" s="27">
        <f t="shared" si="0"/>
        <v>-0.53586372956382888</v>
      </c>
      <c r="B14" s="27">
        <f t="shared" si="1"/>
        <v>-9.9315143923522839</v>
      </c>
      <c r="D14" s="30" t="s">
        <v>31</v>
      </c>
      <c r="E14" s="31">
        <v>34</v>
      </c>
      <c r="N14" s="27">
        <v>30.029921878531049</v>
      </c>
      <c r="O14" s="27">
        <v>39.961436270883333</v>
      </c>
      <c r="P14" s="27">
        <f t="shared" si="2"/>
        <v>-9.9315143923522839</v>
      </c>
      <c r="Q14" s="27">
        <v>47.591367570362095</v>
      </c>
      <c r="R14" s="27">
        <v>48.127231299925924</v>
      </c>
      <c r="S14" s="27">
        <f t="shared" si="3"/>
        <v>-0.53586372956382888</v>
      </c>
    </row>
    <row r="15" spans="1:19" x14ac:dyDescent="0.2">
      <c r="A15" s="27">
        <f t="shared" si="0"/>
        <v>-5.1009498239025106</v>
      </c>
      <c r="B15" s="27">
        <f t="shared" si="1"/>
        <v>-28.105452181089674</v>
      </c>
      <c r="N15" s="27">
        <v>15.134882282641691</v>
      </c>
      <c r="O15" s="27">
        <v>43.240334463731365</v>
      </c>
      <c r="P15" s="27">
        <f t="shared" si="2"/>
        <v>-28.105452181089674</v>
      </c>
      <c r="Q15" s="27">
        <v>30.344850622391967</v>
      </c>
      <c r="R15" s="27">
        <v>35.445800446294477</v>
      </c>
      <c r="S15" s="27">
        <f t="shared" si="3"/>
        <v>-5.1009498239025106</v>
      </c>
    </row>
    <row r="16" spans="1:19" x14ac:dyDescent="0.2">
      <c r="A16" s="27">
        <f t="shared" si="0"/>
        <v>36.496018702047081</v>
      </c>
      <c r="B16" s="27">
        <f t="shared" si="1"/>
        <v>9.7262521656772947</v>
      </c>
      <c r="N16" s="27">
        <v>78.066387187438565</v>
      </c>
      <c r="O16" s="27">
        <v>68.34013502176127</v>
      </c>
      <c r="P16" s="27">
        <f t="shared" si="2"/>
        <v>9.7262521656772947</v>
      </c>
      <c r="Q16" s="27">
        <v>81.564009994823863</v>
      </c>
      <c r="R16" s="27">
        <v>45.067991292776782</v>
      </c>
      <c r="S16" s="27">
        <f t="shared" si="3"/>
        <v>36.496018702047081</v>
      </c>
    </row>
    <row r="17" spans="1:19" x14ac:dyDescent="0.2">
      <c r="A17" s="27">
        <f t="shared" si="0"/>
        <v>44.746508943964784</v>
      </c>
      <c r="B17" s="27">
        <f t="shared" si="1"/>
        <v>6.3127855788041032</v>
      </c>
      <c r="D17" s="25" t="s">
        <v>59</v>
      </c>
      <c r="E17" s="26"/>
      <c r="N17" s="27">
        <v>42.705789057532158</v>
      </c>
      <c r="O17" s="27">
        <v>36.393003478728055</v>
      </c>
      <c r="P17" s="27">
        <f t="shared" si="2"/>
        <v>6.3127855788041032</v>
      </c>
      <c r="Q17" s="27">
        <v>64.54700212862133</v>
      </c>
      <c r="R17" s="27">
        <v>19.800493184656542</v>
      </c>
      <c r="S17" s="27">
        <f t="shared" si="3"/>
        <v>44.746508943964784</v>
      </c>
    </row>
    <row r="18" spans="1:19" x14ac:dyDescent="0.2">
      <c r="A18" s="27">
        <f t="shared" si="0"/>
        <v>4.6097673114355686</v>
      </c>
      <c r="B18" s="27">
        <f t="shared" si="1"/>
        <v>53.763580387301943</v>
      </c>
      <c r="D18" s="25" t="s">
        <v>46</v>
      </c>
      <c r="E18" s="26" t="s">
        <v>24</v>
      </c>
      <c r="N18" s="27">
        <v>83.663058865820119</v>
      </c>
      <c r="O18" s="27">
        <v>29.899478478518176</v>
      </c>
      <c r="P18" s="27">
        <f t="shared" si="2"/>
        <v>53.763580387301943</v>
      </c>
      <c r="Q18" s="27">
        <v>39.293730259335256</v>
      </c>
      <c r="R18" s="27">
        <v>34.683962947899687</v>
      </c>
      <c r="S18" s="27">
        <f t="shared" si="3"/>
        <v>4.6097673114355686</v>
      </c>
    </row>
    <row r="19" spans="1:19" x14ac:dyDescent="0.2">
      <c r="A19" s="27">
        <f t="shared" si="0"/>
        <v>33.748327605950145</v>
      </c>
      <c r="B19" s="27">
        <f t="shared" si="1"/>
        <v>65.998770200677143</v>
      </c>
      <c r="D19" s="25" t="s">
        <v>60</v>
      </c>
      <c r="E19" s="26">
        <v>3</v>
      </c>
      <c r="N19" s="27">
        <v>54.950044807615591</v>
      </c>
      <c r="O19" s="27">
        <v>-11.048725393061545</v>
      </c>
      <c r="P19" s="27">
        <f t="shared" si="2"/>
        <v>65.998770200677143</v>
      </c>
      <c r="Q19" s="27">
        <v>77.716357476730806</v>
      </c>
      <c r="R19" s="27">
        <v>43.968029870780661</v>
      </c>
      <c r="S19" s="27">
        <f t="shared" si="3"/>
        <v>33.748327605950145</v>
      </c>
    </row>
    <row r="20" spans="1:19" x14ac:dyDescent="0.2">
      <c r="A20" s="27">
        <f t="shared" si="0"/>
        <v>41.152757087204911</v>
      </c>
      <c r="B20" s="27">
        <f t="shared" si="1"/>
        <v>5.4439779881335078</v>
      </c>
      <c r="D20" s="28" t="s">
        <v>61</v>
      </c>
      <c r="E20" s="29">
        <v>2</v>
      </c>
      <c r="N20" s="27">
        <v>29.619422171689038</v>
      </c>
      <c r="O20" s="27">
        <v>24.17544418355553</v>
      </c>
      <c r="P20" s="27">
        <f t="shared" si="2"/>
        <v>5.4439779881335078</v>
      </c>
      <c r="Q20" s="27">
        <v>78.551086725104483</v>
      </c>
      <c r="R20" s="27">
        <v>37.398329637899572</v>
      </c>
      <c r="S20" s="27">
        <f t="shared" si="3"/>
        <v>41.152757087204911</v>
      </c>
    </row>
    <row r="21" spans="1:19" x14ac:dyDescent="0.2">
      <c r="A21" s="27">
        <f t="shared" si="0"/>
        <v>40.864120706026441</v>
      </c>
      <c r="B21" s="27">
        <f t="shared" si="1"/>
        <v>73.774073051590619</v>
      </c>
      <c r="D21" s="28" t="s">
        <v>62</v>
      </c>
      <c r="E21" s="29">
        <v>2</v>
      </c>
      <c r="N21" s="27">
        <v>127.21335806085355</v>
      </c>
      <c r="O21" s="27">
        <v>53.439285009262932</v>
      </c>
      <c r="P21" s="27">
        <f t="shared" si="2"/>
        <v>73.774073051590619</v>
      </c>
      <c r="Q21" s="27">
        <v>46.795575733157676</v>
      </c>
      <c r="R21" s="27">
        <v>5.9314550271312356</v>
      </c>
      <c r="S21" s="27">
        <f t="shared" si="3"/>
        <v>40.864120706026441</v>
      </c>
    </row>
    <row r="22" spans="1:19" x14ac:dyDescent="0.2">
      <c r="A22" s="27">
        <f t="shared" si="0"/>
        <v>-27.361303365483323</v>
      </c>
      <c r="B22" s="27">
        <f t="shared" si="1"/>
        <v>46.155285700869236</v>
      </c>
      <c r="D22" s="28" t="s">
        <v>63</v>
      </c>
      <c r="E22" s="29">
        <v>6</v>
      </c>
      <c r="N22" s="27">
        <v>81.903546740619319</v>
      </c>
      <c r="O22" s="27">
        <v>35.748261039750084</v>
      </c>
      <c r="P22" s="27">
        <f t="shared" si="2"/>
        <v>46.155285700869236</v>
      </c>
      <c r="Q22" s="27">
        <v>29.801496507945636</v>
      </c>
      <c r="R22" s="27">
        <v>57.162799873428959</v>
      </c>
      <c r="S22" s="27">
        <f t="shared" si="3"/>
        <v>-27.361303365483323</v>
      </c>
    </row>
    <row r="23" spans="1:19" x14ac:dyDescent="0.2">
      <c r="A23" s="27">
        <f t="shared" si="0"/>
        <v>63.839115859169823</v>
      </c>
      <c r="B23" s="27">
        <f t="shared" si="1"/>
        <v>72.86174968379494</v>
      </c>
      <c r="D23" s="28" t="s">
        <v>64</v>
      </c>
      <c r="E23" s="29">
        <v>1</v>
      </c>
      <c r="N23" s="27">
        <v>106.0725590557623</v>
      </c>
      <c r="O23" s="27">
        <v>33.210809371967358</v>
      </c>
      <c r="P23" s="27">
        <f t="shared" si="2"/>
        <v>72.86174968379494</v>
      </c>
      <c r="Q23" s="27">
        <v>109.49343245063545</v>
      </c>
      <c r="R23" s="27">
        <v>45.65431659146563</v>
      </c>
      <c r="S23" s="27">
        <f t="shared" si="3"/>
        <v>63.839115859169823</v>
      </c>
    </row>
    <row r="24" spans="1:19" x14ac:dyDescent="0.2">
      <c r="A24" s="27">
        <f t="shared" si="0"/>
        <v>70.246735085935285</v>
      </c>
      <c r="B24" s="27">
        <f t="shared" si="1"/>
        <v>54.138504353287665</v>
      </c>
      <c r="D24" s="28" t="s">
        <v>65</v>
      </c>
      <c r="E24" s="29">
        <v>3</v>
      </c>
      <c r="N24" s="27">
        <v>104.34690111855767</v>
      </c>
      <c r="O24" s="27">
        <v>50.208396765270003</v>
      </c>
      <c r="P24" s="27">
        <f t="shared" si="2"/>
        <v>54.138504353287665</v>
      </c>
      <c r="Q24" s="27">
        <v>101.22648096594378</v>
      </c>
      <c r="R24" s="27">
        <v>30.979745880008501</v>
      </c>
      <c r="S24" s="27">
        <f t="shared" si="3"/>
        <v>70.246735085935285</v>
      </c>
    </row>
    <row r="25" spans="1:19" x14ac:dyDescent="0.2">
      <c r="A25" s="27">
        <f t="shared" si="0"/>
        <v>10.617272757061954</v>
      </c>
      <c r="B25" s="27">
        <f t="shared" si="1"/>
        <v>42.203433149426957</v>
      </c>
      <c r="D25" s="28" t="s">
        <v>66</v>
      </c>
      <c r="E25" s="29">
        <v>6</v>
      </c>
      <c r="N25" s="27">
        <v>73.174518457779442</v>
      </c>
      <c r="O25" s="27">
        <v>30.971085308352489</v>
      </c>
      <c r="P25" s="27">
        <f t="shared" si="2"/>
        <v>42.203433149426957</v>
      </c>
      <c r="Q25" s="27">
        <v>78.385951362936453</v>
      </c>
      <c r="R25" s="27">
        <v>67.768678605874499</v>
      </c>
      <c r="S25" s="27">
        <f t="shared" si="3"/>
        <v>10.617272757061954</v>
      </c>
    </row>
    <row r="26" spans="1:19" x14ac:dyDescent="0.2">
      <c r="A26" s="27">
        <f t="shared" si="0"/>
        <v>60.456035818634639</v>
      </c>
      <c r="B26" s="27">
        <f t="shared" si="1"/>
        <v>44.39802264951782</v>
      </c>
      <c r="D26" s="28" t="s">
        <v>67</v>
      </c>
      <c r="E26" s="29">
        <v>3</v>
      </c>
      <c r="N26" s="27">
        <v>67.215268856902767</v>
      </c>
      <c r="O26" s="27">
        <v>22.817246207384947</v>
      </c>
      <c r="P26" s="27">
        <f t="shared" si="2"/>
        <v>44.39802264951782</v>
      </c>
      <c r="Q26" s="27">
        <v>98.409588749507748</v>
      </c>
      <c r="R26" s="27">
        <v>37.953552930873109</v>
      </c>
      <c r="S26" s="27">
        <f t="shared" si="3"/>
        <v>60.456035818634639</v>
      </c>
    </row>
    <row r="27" spans="1:19" x14ac:dyDescent="0.2">
      <c r="A27" s="27">
        <f t="shared" si="0"/>
        <v>17.916982802305185</v>
      </c>
      <c r="B27" s="27">
        <f t="shared" si="1"/>
        <v>5.903929598613999</v>
      </c>
      <c r="D27" s="28" t="s">
        <v>68</v>
      </c>
      <c r="E27" s="29">
        <v>2</v>
      </c>
      <c r="N27" s="27">
        <v>48.076624656728299</v>
      </c>
      <c r="O27" s="27">
        <v>42.1726950581143</v>
      </c>
      <c r="P27" s="27">
        <f t="shared" si="2"/>
        <v>5.903929598613999</v>
      </c>
      <c r="Q27" s="27">
        <v>8.6094828221237165</v>
      </c>
      <c r="R27" s="27">
        <v>-9.3074999801814684</v>
      </c>
      <c r="S27" s="27">
        <f t="shared" si="3"/>
        <v>17.916982802305185</v>
      </c>
    </row>
    <row r="28" spans="1:19" x14ac:dyDescent="0.2">
      <c r="A28" s="27">
        <f t="shared" si="0"/>
        <v>22.673982814516762</v>
      </c>
      <c r="B28" s="27">
        <f t="shared" si="1"/>
        <v>27.220688472873658</v>
      </c>
      <c r="D28" s="28" t="s">
        <v>69</v>
      </c>
      <c r="E28" s="29">
        <v>2</v>
      </c>
      <c r="N28" s="27">
        <v>47.501788369554355</v>
      </c>
      <c r="O28" s="27">
        <v>20.281099896680697</v>
      </c>
      <c r="P28" s="27">
        <f t="shared" si="2"/>
        <v>27.220688472873658</v>
      </c>
      <c r="Q28" s="27">
        <v>32.802411233503285</v>
      </c>
      <c r="R28" s="27">
        <v>10.128428418986523</v>
      </c>
      <c r="S28" s="27">
        <f t="shared" si="3"/>
        <v>22.673982814516762</v>
      </c>
    </row>
    <row r="29" spans="1:19" x14ac:dyDescent="0.2">
      <c r="A29" s="27">
        <f t="shared" si="0"/>
        <v>33.429823382891826</v>
      </c>
      <c r="B29" s="27">
        <f t="shared" si="1"/>
        <v>21.744113789619114</v>
      </c>
      <c r="D29" s="28" t="s">
        <v>70</v>
      </c>
      <c r="E29" s="29">
        <v>1</v>
      </c>
      <c r="N29" s="27">
        <v>61.210360796571649</v>
      </c>
      <c r="O29" s="27">
        <v>39.466247006952536</v>
      </c>
      <c r="P29" s="27">
        <f t="shared" si="2"/>
        <v>21.744113789619114</v>
      </c>
      <c r="Q29" s="27">
        <v>68.823337969792632</v>
      </c>
      <c r="R29" s="27">
        <v>35.393514586900807</v>
      </c>
      <c r="S29" s="27">
        <f t="shared" si="3"/>
        <v>33.429823382891826</v>
      </c>
    </row>
    <row r="30" spans="1:19" x14ac:dyDescent="0.2">
      <c r="A30" s="27">
        <f t="shared" si="0"/>
        <v>-11.870220820337195</v>
      </c>
      <c r="B30" s="27">
        <f t="shared" si="1"/>
        <v>-13.208763608862064</v>
      </c>
      <c r="D30" s="28" t="s">
        <v>71</v>
      </c>
      <c r="E30" s="29">
        <v>1</v>
      </c>
      <c r="N30" s="27">
        <v>37.469918095797823</v>
      </c>
      <c r="O30" s="27">
        <v>50.678681704659887</v>
      </c>
      <c r="P30" s="27">
        <f t="shared" si="2"/>
        <v>-13.208763608862064</v>
      </c>
      <c r="Q30" s="27">
        <v>39.076910372542699</v>
      </c>
      <c r="R30" s="27">
        <v>50.947131192879894</v>
      </c>
      <c r="S30" s="27">
        <f t="shared" si="3"/>
        <v>-11.870220820337195</v>
      </c>
    </row>
    <row r="31" spans="1:19" x14ac:dyDescent="0.2">
      <c r="A31" s="27">
        <f t="shared" si="0"/>
        <v>21.470709506261294</v>
      </c>
      <c r="B31" s="27">
        <f t="shared" si="1"/>
        <v>105.19596499125012</v>
      </c>
      <c r="D31" s="30" t="s">
        <v>31</v>
      </c>
      <c r="E31" s="31">
        <v>32</v>
      </c>
      <c r="G31" s="59" t="s">
        <v>102</v>
      </c>
      <c r="H31" s="59"/>
      <c r="I31" s="59" t="s">
        <v>103</v>
      </c>
      <c r="J31" s="59"/>
      <c r="N31" s="27">
        <v>99.295705544745715</v>
      </c>
      <c r="O31" s="27">
        <v>-5.900259446504414</v>
      </c>
      <c r="P31" s="27">
        <f t="shared" si="2"/>
        <v>105.19596499125012</v>
      </c>
      <c r="Q31" s="27">
        <v>71.455734215462343</v>
      </c>
      <c r="R31" s="27">
        <v>49.985024709201049</v>
      </c>
      <c r="S31" s="27">
        <f t="shared" si="3"/>
        <v>21.470709506261294</v>
      </c>
    </row>
    <row r="32" spans="1:19" x14ac:dyDescent="0.2">
      <c r="A32" s="27">
        <f t="shared" si="0"/>
        <v>45.04928410243501</v>
      </c>
      <c r="B32" s="27">
        <f t="shared" si="1"/>
        <v>-12.881944217404126</v>
      </c>
      <c r="G32" s="9" t="s">
        <v>98</v>
      </c>
      <c r="H32" s="9">
        <f>COUNT(A2:A35)</f>
        <v>34</v>
      </c>
      <c r="I32" s="9" t="s">
        <v>97</v>
      </c>
      <c r="J32" s="9">
        <f>COUNT(B2:B33)</f>
        <v>32</v>
      </c>
      <c r="N32" s="27">
        <v>30.886172021221945</v>
      </c>
      <c r="O32" s="27">
        <v>43.768116238626071</v>
      </c>
      <c r="P32" s="27">
        <f t="shared" si="2"/>
        <v>-12.881944217404126</v>
      </c>
      <c r="Q32" s="27">
        <v>113.71637201891535</v>
      </c>
      <c r="R32" s="27">
        <v>68.667087916480341</v>
      </c>
      <c r="S32" s="27">
        <f t="shared" si="3"/>
        <v>45.04928410243501</v>
      </c>
    </row>
    <row r="33" spans="1:19" x14ac:dyDescent="0.2">
      <c r="A33" s="27">
        <f t="shared" si="0"/>
        <v>-0.95102461605416977</v>
      </c>
      <c r="B33" s="27">
        <f t="shared" si="1"/>
        <v>92.688359716554658</v>
      </c>
      <c r="G33" s="9" t="s">
        <v>97</v>
      </c>
      <c r="H33" s="9">
        <f>COUNT(B2:B33)</f>
        <v>32</v>
      </c>
      <c r="I33" s="9" t="s">
        <v>99</v>
      </c>
      <c r="J33" s="9">
        <f>H32*H33</f>
        <v>1088</v>
      </c>
      <c r="N33" s="27">
        <v>141.40231676278145</v>
      </c>
      <c r="O33" s="27">
        <v>48.713957046226795</v>
      </c>
      <c r="P33" s="27">
        <f t="shared" si="2"/>
        <v>92.688359716554658</v>
      </c>
      <c r="Q33" s="27">
        <v>83.020126468639646</v>
      </c>
      <c r="R33" s="27">
        <v>83.971151084693815</v>
      </c>
      <c r="S33" s="27">
        <f t="shared" si="3"/>
        <v>-0.95102461605416977</v>
      </c>
    </row>
    <row r="34" spans="1:19" x14ac:dyDescent="0.2">
      <c r="A34" s="27">
        <f t="shared" si="0"/>
        <v>-5.0435632194977842</v>
      </c>
      <c r="G34" s="9" t="s">
        <v>99</v>
      </c>
      <c r="H34" s="9">
        <f>H32*H33</f>
        <v>1088</v>
      </c>
      <c r="I34" s="9" t="s">
        <v>100</v>
      </c>
      <c r="J34" s="9">
        <f>J32+1</f>
        <v>33</v>
      </c>
      <c r="Q34" s="27">
        <v>36.926839853503417</v>
      </c>
      <c r="R34" s="27">
        <v>41.970403073001201</v>
      </c>
      <c r="S34" s="27">
        <f t="shared" si="3"/>
        <v>-5.0435632194977842</v>
      </c>
    </row>
    <row r="35" spans="1:19" x14ac:dyDescent="0.2">
      <c r="A35" s="27">
        <f t="shared" si="0"/>
        <v>-16.682994815576826</v>
      </c>
      <c r="G35" s="9" t="s">
        <v>104</v>
      </c>
      <c r="H35" s="9">
        <f>H32+1</f>
        <v>35</v>
      </c>
      <c r="I35" s="9" t="s">
        <v>101</v>
      </c>
      <c r="J35" s="9">
        <f>(J32*J34)/2</f>
        <v>528</v>
      </c>
      <c r="Q35" s="27">
        <v>22.475366447689659</v>
      </c>
      <c r="R35" s="27">
        <v>39.158361263266485</v>
      </c>
      <c r="S35" s="27">
        <f t="shared" si="3"/>
        <v>-16.682994815576826</v>
      </c>
    </row>
    <row r="36" spans="1:19" x14ac:dyDescent="0.2">
      <c r="G36" s="9" t="s">
        <v>105</v>
      </c>
      <c r="H36" s="9">
        <f>(H32*H35)/2</f>
        <v>595</v>
      </c>
    </row>
    <row r="37" spans="1:19" x14ac:dyDescent="0.2">
      <c r="B37" s="9" t="s">
        <v>106</v>
      </c>
      <c r="C37" s="9" t="s">
        <v>107</v>
      </c>
      <c r="D37" s="9" t="s">
        <v>108</v>
      </c>
      <c r="G37" s="9" t="s">
        <v>110</v>
      </c>
      <c r="H37" s="9">
        <f>SUM(D70:D103)</f>
        <v>1099</v>
      </c>
      <c r="I37" s="9" t="s">
        <v>109</v>
      </c>
      <c r="J37" s="9">
        <f>SUM(D38:D69)</f>
        <v>1112</v>
      </c>
    </row>
    <row r="38" spans="1:19" x14ac:dyDescent="0.2">
      <c r="B38" s="9">
        <v>1</v>
      </c>
      <c r="C38" s="9">
        <v>-38.29</v>
      </c>
      <c r="D38" s="9">
        <f t="shared" ref="D38:D69" si="4">RANK(C38,$C$38:$C$103,1)</f>
        <v>2</v>
      </c>
      <c r="E38"/>
      <c r="G38" s="9" t="s">
        <v>111</v>
      </c>
      <c r="H38" s="9">
        <f>(H34+H36)-H37</f>
        <v>584</v>
      </c>
      <c r="I38" s="9" t="s">
        <v>112</v>
      </c>
      <c r="J38" s="9">
        <f>(J33+J35)-J37</f>
        <v>504</v>
      </c>
    </row>
    <row r="39" spans="1:19" x14ac:dyDescent="0.2">
      <c r="B39" s="9">
        <v>1</v>
      </c>
      <c r="C39" s="27">
        <v>-34.299999999999997</v>
      </c>
      <c r="D39" s="9">
        <f t="shared" si="4"/>
        <v>4</v>
      </c>
      <c r="E39"/>
    </row>
    <row r="40" spans="1:19" x14ac:dyDescent="0.2">
      <c r="B40" s="9">
        <v>1</v>
      </c>
      <c r="C40" s="9">
        <v>-28.11</v>
      </c>
      <c r="D40" s="9">
        <f t="shared" si="4"/>
        <v>5</v>
      </c>
      <c r="E40"/>
      <c r="G40" s="9" t="s">
        <v>113</v>
      </c>
      <c r="H40" s="9">
        <v>584</v>
      </c>
    </row>
    <row r="41" spans="1:19" x14ac:dyDescent="0.2">
      <c r="B41" s="9">
        <v>1</v>
      </c>
      <c r="C41" s="9">
        <v>-13.21</v>
      </c>
      <c r="D41" s="9">
        <f t="shared" si="4"/>
        <v>9</v>
      </c>
      <c r="E41"/>
    </row>
    <row r="42" spans="1:19" x14ac:dyDescent="0.2">
      <c r="B42" s="9">
        <v>1</v>
      </c>
      <c r="C42" s="9">
        <v>-12.88</v>
      </c>
      <c r="D42" s="9">
        <f t="shared" si="4"/>
        <v>10</v>
      </c>
      <c r="E42"/>
    </row>
    <row r="43" spans="1:19" x14ac:dyDescent="0.2">
      <c r="B43" s="9">
        <v>1</v>
      </c>
      <c r="C43" s="9">
        <v>-9.93</v>
      </c>
      <c r="D43" s="9">
        <f t="shared" si="4"/>
        <v>12</v>
      </c>
      <c r="E43"/>
    </row>
    <row r="44" spans="1:19" x14ac:dyDescent="0.2">
      <c r="B44" s="9">
        <v>1</v>
      </c>
      <c r="C44" s="9">
        <v>-7.52</v>
      </c>
      <c r="D44" s="9">
        <f t="shared" si="4"/>
        <v>13</v>
      </c>
      <c r="E44"/>
    </row>
    <row r="45" spans="1:19" x14ac:dyDescent="0.2">
      <c r="B45" s="9">
        <v>1</v>
      </c>
      <c r="C45" s="9">
        <v>0.9</v>
      </c>
      <c r="D45" s="9">
        <f t="shared" si="4"/>
        <v>20</v>
      </c>
      <c r="E45"/>
    </row>
    <row r="46" spans="1:19" x14ac:dyDescent="0.2">
      <c r="B46" s="9">
        <v>1</v>
      </c>
      <c r="C46" s="9">
        <v>5.44</v>
      </c>
      <c r="D46" s="9">
        <f t="shared" si="4"/>
        <v>22</v>
      </c>
      <c r="E46"/>
    </row>
    <row r="47" spans="1:19" x14ac:dyDescent="0.2">
      <c r="B47" s="9">
        <v>1</v>
      </c>
      <c r="C47" s="9">
        <v>5.9</v>
      </c>
      <c r="D47" s="9">
        <f t="shared" si="4"/>
        <v>23</v>
      </c>
      <c r="E47"/>
    </row>
    <row r="48" spans="1:19" x14ac:dyDescent="0.2">
      <c r="B48" s="9">
        <v>1</v>
      </c>
      <c r="C48" s="9">
        <v>6.31</v>
      </c>
      <c r="D48" s="9">
        <f t="shared" si="4"/>
        <v>24</v>
      </c>
      <c r="E48"/>
    </row>
    <row r="49" spans="2:5" x14ac:dyDescent="0.2">
      <c r="B49" s="9">
        <v>1</v>
      </c>
      <c r="C49" s="9">
        <v>8.0299999999999994</v>
      </c>
      <c r="D49" s="9">
        <f t="shared" si="4"/>
        <v>25</v>
      </c>
      <c r="E49"/>
    </row>
    <row r="50" spans="2:5" x14ac:dyDescent="0.2">
      <c r="B50" s="9">
        <v>1</v>
      </c>
      <c r="C50" s="9">
        <v>9.73</v>
      </c>
      <c r="D50" s="9">
        <f t="shared" si="4"/>
        <v>26</v>
      </c>
      <c r="E50"/>
    </row>
    <row r="51" spans="2:5" x14ac:dyDescent="0.2">
      <c r="B51" s="9">
        <v>1</v>
      </c>
      <c r="C51" s="9">
        <v>11.86</v>
      </c>
      <c r="D51" s="9">
        <f t="shared" si="4"/>
        <v>28</v>
      </c>
      <c r="E51"/>
    </row>
    <row r="52" spans="2:5" x14ac:dyDescent="0.2">
      <c r="B52" s="9">
        <v>1</v>
      </c>
      <c r="C52" s="9">
        <v>21.4</v>
      </c>
      <c r="D52" s="9">
        <f t="shared" si="4"/>
        <v>31</v>
      </c>
      <c r="E52"/>
    </row>
    <row r="53" spans="2:5" x14ac:dyDescent="0.2">
      <c r="B53" s="9">
        <v>1</v>
      </c>
      <c r="C53" s="9">
        <v>24.15</v>
      </c>
      <c r="D53" s="9">
        <f t="shared" si="4"/>
        <v>34</v>
      </c>
      <c r="E53"/>
    </row>
    <row r="54" spans="2:5" x14ac:dyDescent="0.2">
      <c r="B54" s="9">
        <v>1</v>
      </c>
      <c r="C54" s="9">
        <v>27.22</v>
      </c>
      <c r="D54" s="9">
        <f t="shared" si="4"/>
        <v>35</v>
      </c>
      <c r="E54"/>
    </row>
    <row r="55" spans="2:5" x14ac:dyDescent="0.2">
      <c r="B55" s="9">
        <v>1</v>
      </c>
      <c r="C55" s="9">
        <v>42.2</v>
      </c>
      <c r="D55" s="9">
        <f t="shared" si="4"/>
        <v>41</v>
      </c>
      <c r="E55"/>
    </row>
    <row r="56" spans="2:5" x14ac:dyDescent="0.2">
      <c r="B56" s="9">
        <v>1</v>
      </c>
      <c r="C56" s="9">
        <v>42.39</v>
      </c>
      <c r="D56" s="9">
        <f t="shared" si="4"/>
        <v>42</v>
      </c>
      <c r="E56"/>
    </row>
    <row r="57" spans="2:5" x14ac:dyDescent="0.2">
      <c r="B57" s="9">
        <v>1</v>
      </c>
      <c r="C57" s="9">
        <v>43.37</v>
      </c>
      <c r="D57" s="9">
        <f t="shared" si="4"/>
        <v>43</v>
      </c>
      <c r="E57"/>
    </row>
    <row r="58" spans="2:5" x14ac:dyDescent="0.2">
      <c r="B58" s="9">
        <v>1</v>
      </c>
      <c r="C58" s="9">
        <v>43.54</v>
      </c>
      <c r="D58" s="9">
        <f t="shared" si="4"/>
        <v>44</v>
      </c>
      <c r="E58"/>
    </row>
    <row r="59" spans="2:5" x14ac:dyDescent="0.2">
      <c r="B59" s="9">
        <v>1</v>
      </c>
      <c r="C59" s="9">
        <v>44.4</v>
      </c>
      <c r="D59" s="9">
        <f t="shared" si="4"/>
        <v>45</v>
      </c>
      <c r="E59"/>
    </row>
    <row r="60" spans="2:5" x14ac:dyDescent="0.2">
      <c r="B60" s="9">
        <v>1</v>
      </c>
      <c r="C60" s="9">
        <v>46.16</v>
      </c>
      <c r="D60" s="9">
        <f t="shared" si="4"/>
        <v>49</v>
      </c>
      <c r="E60"/>
    </row>
    <row r="61" spans="2:5" x14ac:dyDescent="0.2">
      <c r="B61" s="9">
        <v>1</v>
      </c>
      <c r="C61" s="9">
        <v>53.76</v>
      </c>
      <c r="D61" s="9">
        <f t="shared" si="4"/>
        <v>51</v>
      </c>
      <c r="E61"/>
    </row>
    <row r="62" spans="2:5" x14ac:dyDescent="0.2">
      <c r="B62" s="9">
        <v>1</v>
      </c>
      <c r="C62" s="9">
        <v>54.14</v>
      </c>
      <c r="D62" s="9">
        <f t="shared" si="4"/>
        <v>52</v>
      </c>
      <c r="E62"/>
    </row>
    <row r="63" spans="2:5" x14ac:dyDescent="0.2">
      <c r="B63" s="9">
        <v>1</v>
      </c>
      <c r="C63" s="9">
        <v>59.52</v>
      </c>
      <c r="D63" s="9">
        <f t="shared" si="4"/>
        <v>54</v>
      </c>
      <c r="E63"/>
    </row>
    <row r="64" spans="2:5" x14ac:dyDescent="0.2">
      <c r="B64" s="9">
        <v>1</v>
      </c>
      <c r="C64" s="9">
        <v>61.75</v>
      </c>
      <c r="D64" s="9">
        <f t="shared" si="4"/>
        <v>56</v>
      </c>
      <c r="E64"/>
    </row>
    <row r="65" spans="2:5" x14ac:dyDescent="0.2">
      <c r="B65" s="9">
        <v>1</v>
      </c>
      <c r="C65" s="9">
        <v>66</v>
      </c>
      <c r="D65" s="9">
        <f t="shared" si="4"/>
        <v>59</v>
      </c>
      <c r="E65"/>
    </row>
    <row r="66" spans="2:5" x14ac:dyDescent="0.2">
      <c r="B66" s="9">
        <v>1</v>
      </c>
      <c r="C66" s="9">
        <v>72.86</v>
      </c>
      <c r="D66" s="9">
        <f t="shared" si="4"/>
        <v>61</v>
      </c>
      <c r="E66"/>
    </row>
    <row r="67" spans="2:5" x14ac:dyDescent="0.2">
      <c r="B67" s="9">
        <v>1</v>
      </c>
      <c r="C67" s="9">
        <v>73.77</v>
      </c>
      <c r="D67" s="9">
        <f t="shared" si="4"/>
        <v>62</v>
      </c>
      <c r="E67"/>
    </row>
    <row r="68" spans="2:5" x14ac:dyDescent="0.2">
      <c r="B68" s="9">
        <v>1</v>
      </c>
      <c r="C68" s="9">
        <v>92.69</v>
      </c>
      <c r="D68" s="9">
        <f t="shared" si="4"/>
        <v>64</v>
      </c>
      <c r="E68"/>
    </row>
    <row r="69" spans="2:5" x14ac:dyDescent="0.2">
      <c r="B69" s="9">
        <v>1</v>
      </c>
      <c r="C69" s="9">
        <v>105.2</v>
      </c>
      <c r="D69" s="9">
        <f t="shared" si="4"/>
        <v>66</v>
      </c>
      <c r="E69"/>
    </row>
    <row r="70" spans="2:5" x14ac:dyDescent="0.2">
      <c r="B70" s="9">
        <v>2</v>
      </c>
      <c r="C70" s="9">
        <v>-54.34</v>
      </c>
      <c r="D70" s="9">
        <f t="shared" ref="D70:D101" si="5">RANK(C70,$C$38:$C$103,1)</f>
        <v>1</v>
      </c>
      <c r="E70"/>
    </row>
    <row r="71" spans="2:5" x14ac:dyDescent="0.2">
      <c r="B71" s="9">
        <v>2</v>
      </c>
      <c r="C71" s="9">
        <v>-35.479999999999997</v>
      </c>
      <c r="D71" s="9">
        <f t="shared" si="5"/>
        <v>3</v>
      </c>
      <c r="E71"/>
    </row>
    <row r="72" spans="2:5" x14ac:dyDescent="0.2">
      <c r="B72" s="9">
        <v>2</v>
      </c>
      <c r="C72" s="9">
        <v>-27.36</v>
      </c>
      <c r="D72" s="9">
        <f t="shared" si="5"/>
        <v>6</v>
      </c>
      <c r="E72"/>
    </row>
    <row r="73" spans="2:5" x14ac:dyDescent="0.2">
      <c r="B73" s="9">
        <v>2</v>
      </c>
      <c r="C73" s="9">
        <v>-18.68</v>
      </c>
      <c r="D73" s="9">
        <f t="shared" si="5"/>
        <v>7</v>
      </c>
      <c r="E73"/>
    </row>
    <row r="74" spans="2:5" x14ac:dyDescent="0.2">
      <c r="B74" s="9">
        <v>2</v>
      </c>
      <c r="C74" s="9">
        <v>-14.32</v>
      </c>
      <c r="D74" s="9">
        <f t="shared" si="5"/>
        <v>8</v>
      </c>
      <c r="E74"/>
    </row>
    <row r="75" spans="2:5" x14ac:dyDescent="0.2">
      <c r="B75" s="9">
        <v>2</v>
      </c>
      <c r="C75" s="9">
        <v>-11.87</v>
      </c>
      <c r="D75" s="9">
        <f t="shared" si="5"/>
        <v>11</v>
      </c>
      <c r="E75"/>
    </row>
    <row r="76" spans="2:5" x14ac:dyDescent="0.2">
      <c r="B76" s="9">
        <v>2</v>
      </c>
      <c r="C76" s="9">
        <v>-7.01</v>
      </c>
      <c r="D76" s="9">
        <f t="shared" si="5"/>
        <v>14</v>
      </c>
      <c r="E76"/>
    </row>
    <row r="77" spans="2:5" x14ac:dyDescent="0.2">
      <c r="B77" s="9">
        <v>2</v>
      </c>
      <c r="C77" s="9">
        <v>-5.0999999999999996</v>
      </c>
      <c r="D77" s="9">
        <f t="shared" si="5"/>
        <v>15</v>
      </c>
      <c r="E77"/>
    </row>
    <row r="78" spans="2:5" x14ac:dyDescent="0.2">
      <c r="B78" s="9">
        <v>2</v>
      </c>
      <c r="C78" s="9">
        <v>-5.04</v>
      </c>
      <c r="D78" s="9">
        <f t="shared" si="5"/>
        <v>16</v>
      </c>
      <c r="E78"/>
    </row>
    <row r="79" spans="2:5" x14ac:dyDescent="0.2">
      <c r="B79" s="9">
        <v>2</v>
      </c>
      <c r="C79" s="9">
        <v>-3.84</v>
      </c>
      <c r="D79" s="9">
        <f t="shared" si="5"/>
        <v>17</v>
      </c>
      <c r="E79"/>
    </row>
    <row r="80" spans="2:5" x14ac:dyDescent="0.2">
      <c r="B80" s="9">
        <v>2</v>
      </c>
      <c r="C80" s="9">
        <v>-0.95</v>
      </c>
      <c r="D80" s="9">
        <f t="shared" si="5"/>
        <v>18</v>
      </c>
      <c r="E80"/>
    </row>
    <row r="81" spans="2:5" x14ac:dyDescent="0.2">
      <c r="B81" s="9">
        <v>2</v>
      </c>
      <c r="C81" s="9">
        <v>-0.54</v>
      </c>
      <c r="D81" s="9">
        <f t="shared" si="5"/>
        <v>19</v>
      </c>
      <c r="E81"/>
    </row>
    <row r="82" spans="2:5" x14ac:dyDescent="0.2">
      <c r="B82" s="9">
        <v>2</v>
      </c>
      <c r="C82" s="9">
        <v>4.6100000000000003</v>
      </c>
      <c r="D82" s="9">
        <f t="shared" si="5"/>
        <v>21</v>
      </c>
      <c r="E82"/>
    </row>
    <row r="83" spans="2:5" x14ac:dyDescent="0.2">
      <c r="B83" s="9">
        <v>2</v>
      </c>
      <c r="C83" s="9">
        <v>10.62</v>
      </c>
      <c r="D83" s="9">
        <f t="shared" si="5"/>
        <v>27</v>
      </c>
      <c r="E83"/>
    </row>
    <row r="84" spans="2:5" x14ac:dyDescent="0.2">
      <c r="B84" s="9">
        <v>2</v>
      </c>
      <c r="C84" s="9">
        <v>15.81</v>
      </c>
      <c r="D84" s="9">
        <f t="shared" si="5"/>
        <v>29</v>
      </c>
      <c r="E84"/>
    </row>
    <row r="85" spans="2:5" x14ac:dyDescent="0.2">
      <c r="B85" s="9">
        <v>2</v>
      </c>
      <c r="C85" s="9">
        <v>17.920000000000002</v>
      </c>
      <c r="D85" s="9">
        <f t="shared" si="5"/>
        <v>30</v>
      </c>
      <c r="E85"/>
    </row>
    <row r="86" spans="2:5" x14ac:dyDescent="0.2">
      <c r="B86" s="9">
        <v>2</v>
      </c>
      <c r="C86" s="9">
        <v>21.47</v>
      </c>
      <c r="D86" s="9">
        <f t="shared" si="5"/>
        <v>32</v>
      </c>
      <c r="E86"/>
    </row>
    <row r="87" spans="2:5" x14ac:dyDescent="0.2">
      <c r="B87" s="9">
        <v>2</v>
      </c>
      <c r="C87" s="9">
        <v>22.67</v>
      </c>
      <c r="D87" s="9">
        <f t="shared" si="5"/>
        <v>33</v>
      </c>
      <c r="E87"/>
    </row>
    <row r="88" spans="2:5" x14ac:dyDescent="0.2">
      <c r="B88" s="9">
        <v>2</v>
      </c>
      <c r="C88" s="9">
        <v>33.43</v>
      </c>
      <c r="D88" s="9">
        <f t="shared" si="5"/>
        <v>36</v>
      </c>
      <c r="E88"/>
    </row>
    <row r="89" spans="2:5" x14ac:dyDescent="0.2">
      <c r="B89" s="9">
        <v>2</v>
      </c>
      <c r="C89" s="9">
        <v>33.5</v>
      </c>
      <c r="D89" s="9">
        <f t="shared" si="5"/>
        <v>37</v>
      </c>
      <c r="E89"/>
    </row>
    <row r="90" spans="2:5" x14ac:dyDescent="0.2">
      <c r="B90" s="9">
        <v>2</v>
      </c>
      <c r="C90" s="9">
        <v>36.5</v>
      </c>
      <c r="D90" s="9">
        <f t="shared" si="5"/>
        <v>38</v>
      </c>
      <c r="E90"/>
    </row>
    <row r="91" spans="2:5" x14ac:dyDescent="0.2">
      <c r="B91" s="9">
        <v>2</v>
      </c>
      <c r="C91" s="9">
        <v>40.86</v>
      </c>
      <c r="D91" s="9">
        <f t="shared" si="5"/>
        <v>39</v>
      </c>
      <c r="E91"/>
    </row>
    <row r="92" spans="2:5" x14ac:dyDescent="0.2">
      <c r="B92" s="9">
        <v>2</v>
      </c>
      <c r="C92" s="9">
        <v>41.15</v>
      </c>
      <c r="D92" s="9">
        <f t="shared" si="5"/>
        <v>40</v>
      </c>
      <c r="E92"/>
    </row>
    <row r="93" spans="2:5" x14ac:dyDescent="0.2">
      <c r="B93" s="9">
        <v>2</v>
      </c>
      <c r="C93" s="9">
        <v>44.75</v>
      </c>
      <c r="D93" s="9">
        <f t="shared" si="5"/>
        <v>46</v>
      </c>
      <c r="E93"/>
    </row>
    <row r="94" spans="2:5" x14ac:dyDescent="0.2">
      <c r="B94" s="9">
        <v>2</v>
      </c>
      <c r="C94" s="9">
        <v>45.05</v>
      </c>
      <c r="D94" s="9">
        <f t="shared" si="5"/>
        <v>47</v>
      </c>
      <c r="E94"/>
    </row>
    <row r="95" spans="2:5" x14ac:dyDescent="0.2">
      <c r="B95" s="9">
        <v>2</v>
      </c>
      <c r="C95" s="9">
        <v>46.03</v>
      </c>
      <c r="D95" s="9">
        <f t="shared" si="5"/>
        <v>48</v>
      </c>
      <c r="E95"/>
    </row>
    <row r="96" spans="2:5" x14ac:dyDescent="0.2">
      <c r="B96" s="9">
        <v>2</v>
      </c>
      <c r="C96" s="9">
        <v>47.88</v>
      </c>
      <c r="D96" s="9">
        <f t="shared" si="5"/>
        <v>50</v>
      </c>
      <c r="E96"/>
    </row>
    <row r="97" spans="2:5" x14ac:dyDescent="0.2">
      <c r="B97" s="9">
        <v>2</v>
      </c>
      <c r="C97" s="9">
        <v>58.66</v>
      </c>
      <c r="D97" s="9">
        <f t="shared" si="5"/>
        <v>53</v>
      </c>
      <c r="E97"/>
    </row>
    <row r="98" spans="2:5" x14ac:dyDescent="0.2">
      <c r="B98" s="9">
        <v>2</v>
      </c>
      <c r="C98" s="9">
        <v>60.46</v>
      </c>
      <c r="D98" s="9">
        <f t="shared" si="5"/>
        <v>55</v>
      </c>
      <c r="E98"/>
    </row>
    <row r="99" spans="2:5" x14ac:dyDescent="0.2">
      <c r="B99" s="9">
        <v>2</v>
      </c>
      <c r="C99" s="9">
        <v>63.84</v>
      </c>
      <c r="D99" s="9">
        <f t="shared" si="5"/>
        <v>57</v>
      </c>
      <c r="E99"/>
    </row>
    <row r="100" spans="2:5" x14ac:dyDescent="0.2">
      <c r="B100" s="9">
        <v>2</v>
      </c>
      <c r="C100" s="9">
        <v>65.08</v>
      </c>
      <c r="D100" s="9">
        <f t="shared" si="5"/>
        <v>58</v>
      </c>
      <c r="E100"/>
    </row>
    <row r="101" spans="2:5" x14ac:dyDescent="0.2">
      <c r="B101" s="9">
        <v>2</v>
      </c>
      <c r="C101" s="9">
        <v>70.25</v>
      </c>
      <c r="D101" s="9">
        <f t="shared" si="5"/>
        <v>60</v>
      </c>
      <c r="E101"/>
    </row>
    <row r="102" spans="2:5" x14ac:dyDescent="0.2">
      <c r="B102" s="9">
        <v>2</v>
      </c>
      <c r="C102" s="9">
        <v>90.17</v>
      </c>
      <c r="D102" s="9">
        <f t="shared" ref="D102:D133" si="6">RANK(C102,$C$38:$C$103,1)</f>
        <v>63</v>
      </c>
      <c r="E102"/>
    </row>
    <row r="103" spans="2:5" x14ac:dyDescent="0.2">
      <c r="B103" s="9">
        <v>2</v>
      </c>
      <c r="C103" s="9">
        <v>98.86</v>
      </c>
      <c r="D103" s="9">
        <f t="shared" si="6"/>
        <v>65</v>
      </c>
      <c r="E103"/>
    </row>
  </sheetData>
  <autoFilter ref="B37:D103" xr:uid="{46339204-A0FD-4C38-A926-206B665886BF}">
    <sortState xmlns:xlrd2="http://schemas.microsoft.com/office/spreadsheetml/2017/richdata2" ref="B38:D103">
      <sortCondition ref="B37:B103"/>
    </sortState>
  </autoFilter>
  <mergeCells count="2">
    <mergeCell ref="G31:H31"/>
    <mergeCell ref="I31:J31"/>
  </mergeCells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7A51-8C0F-4991-9A8F-A3EAC4B0E003}">
  <dimension ref="A1:C14"/>
  <sheetViews>
    <sheetView workbookViewId="0">
      <selection activeCell="F18" sqref="F18"/>
    </sheetView>
  </sheetViews>
  <sheetFormatPr defaultRowHeight="12.75" x14ac:dyDescent="0.2"/>
  <cols>
    <col min="1" max="1" width="30.42578125" style="32" customWidth="1"/>
    <col min="2" max="2" width="17.5703125" style="32" bestFit="1" customWidth="1"/>
    <col min="3" max="3" width="19.140625" style="32" bestFit="1" customWidth="1"/>
    <col min="4" max="16384" width="9.140625" style="32"/>
  </cols>
  <sheetData>
    <row r="1" spans="1:3" x14ac:dyDescent="0.2">
      <c r="A1" s="32" t="s">
        <v>72</v>
      </c>
    </row>
    <row r="2" spans="1:3" ht="13.5" thickBot="1" x14ac:dyDescent="0.25"/>
    <row r="3" spans="1:3" x14ac:dyDescent="0.2">
      <c r="A3" s="33"/>
      <c r="B3" s="33" t="s">
        <v>45</v>
      </c>
      <c r="C3" s="33" t="s">
        <v>46</v>
      </c>
    </row>
    <row r="4" spans="1:3" x14ac:dyDescent="0.2">
      <c r="A4" s="32" t="s">
        <v>36</v>
      </c>
      <c r="B4" s="32">
        <v>23.154693892188977</v>
      </c>
      <c r="C4" s="32">
        <v>27.46313324480618</v>
      </c>
    </row>
    <row r="5" spans="1:3" x14ac:dyDescent="0.2">
      <c r="A5" s="32" t="s">
        <v>73</v>
      </c>
      <c r="B5" s="32">
        <v>1296.7565351558133</v>
      </c>
      <c r="C5" s="32">
        <v>1335.2664952864729</v>
      </c>
    </row>
    <row r="6" spans="1:3" x14ac:dyDescent="0.2">
      <c r="A6" s="32" t="s">
        <v>38</v>
      </c>
      <c r="B6" s="32">
        <v>34</v>
      </c>
      <c r="C6" s="32">
        <v>32</v>
      </c>
    </row>
    <row r="7" spans="1:3" x14ac:dyDescent="0.2">
      <c r="A7" s="32" t="s">
        <v>74</v>
      </c>
      <c r="B7" s="32">
        <v>1315.4097970941016</v>
      </c>
    </row>
    <row r="8" spans="1:3" x14ac:dyDescent="0.2">
      <c r="A8" s="32" t="s">
        <v>39</v>
      </c>
      <c r="B8" s="32">
        <v>0</v>
      </c>
    </row>
    <row r="9" spans="1:3" x14ac:dyDescent="0.2">
      <c r="A9" s="32" t="s">
        <v>75</v>
      </c>
      <c r="B9" s="32">
        <v>64</v>
      </c>
    </row>
    <row r="10" spans="1:3" x14ac:dyDescent="0.2">
      <c r="A10" s="32" t="s">
        <v>76</v>
      </c>
      <c r="B10" s="32">
        <v>-0.48231628733635384</v>
      </c>
    </row>
    <row r="11" spans="1:3" x14ac:dyDescent="0.2">
      <c r="A11" s="32" t="s">
        <v>77</v>
      </c>
      <c r="B11" s="32">
        <v>0.31561339649472031</v>
      </c>
    </row>
    <row r="12" spans="1:3" x14ac:dyDescent="0.2">
      <c r="A12" s="32" t="s">
        <v>78</v>
      </c>
      <c r="B12" s="32">
        <v>1.6690130250240895</v>
      </c>
    </row>
    <row r="13" spans="1:3" x14ac:dyDescent="0.2">
      <c r="A13" s="32" t="s">
        <v>79</v>
      </c>
      <c r="B13" s="32">
        <v>0.63122679298944062</v>
      </c>
    </row>
    <row r="14" spans="1:3" ht="13.5" thickBot="1" x14ac:dyDescent="0.25">
      <c r="A14" s="34" t="s">
        <v>80</v>
      </c>
      <c r="B14" s="34">
        <v>1.9977296543176954</v>
      </c>
      <c r="C14" s="3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EA491-E02B-479C-9870-39084B1E8461}">
  <dimension ref="A1:F67"/>
  <sheetViews>
    <sheetView workbookViewId="0">
      <selection activeCell="E2" sqref="E2"/>
    </sheetView>
  </sheetViews>
  <sheetFormatPr defaultRowHeight="12.75" x14ac:dyDescent="0.2"/>
  <cols>
    <col min="1" max="1" width="9.140625" style="24"/>
    <col min="2" max="2" width="12.28515625" style="24" bestFit="1" customWidth="1"/>
    <col min="3" max="3" width="9.140625" style="9"/>
    <col min="4" max="4" width="10.140625" style="9" bestFit="1" customWidth="1"/>
    <col min="5" max="5" width="16" style="9" bestFit="1" customWidth="1"/>
    <col min="6" max="16384" width="9.140625" style="9"/>
  </cols>
  <sheetData>
    <row r="1" spans="1:6" x14ac:dyDescent="0.2">
      <c r="A1" s="24" t="s">
        <v>1</v>
      </c>
      <c r="B1" s="35" t="s">
        <v>92</v>
      </c>
      <c r="C1" s="9" t="s">
        <v>93</v>
      </c>
      <c r="E1" s="9" t="s">
        <v>95</v>
      </c>
      <c r="F1" s="9" t="s">
        <v>96</v>
      </c>
    </row>
    <row r="2" spans="1:6" x14ac:dyDescent="0.2">
      <c r="A2" s="36">
        <v>45.533834883620202</v>
      </c>
      <c r="B2" s="1">
        <f>'Data for Final'!J2</f>
        <v>-34.298711375476259</v>
      </c>
      <c r="C2" s="27">
        <f>'Data for Final'!O2</f>
        <v>-9.7248333826067217</v>
      </c>
      <c r="D2" s="9" t="s">
        <v>81</v>
      </c>
      <c r="E2" s="37">
        <f>CORREL(A2:A67,B2:B67)</f>
        <v>2.4766184466945299E-2</v>
      </c>
      <c r="F2" s="9">
        <f>CORREL(A2:A67,C2:C67)</f>
        <v>8.8486942357664036E-2</v>
      </c>
    </row>
    <row r="3" spans="1:6" x14ac:dyDescent="0.2">
      <c r="A3" s="36">
        <v>56.479839814706615</v>
      </c>
      <c r="B3" s="1">
        <f>'Data for Final'!J3</f>
        <v>43.543099438026601</v>
      </c>
      <c r="C3" s="27">
        <f>'Data for Final'!O3</f>
        <v>14.051346259570472</v>
      </c>
      <c r="D3" s="9" t="s">
        <v>82</v>
      </c>
      <c r="E3" s="38">
        <f>COUNT(A2:A67)</f>
        <v>66</v>
      </c>
      <c r="F3" s="9">
        <f>COUNT(C2:C67)</f>
        <v>66</v>
      </c>
    </row>
    <row r="4" spans="1:6" x14ac:dyDescent="0.2">
      <c r="A4" s="36">
        <v>53.824969652782713</v>
      </c>
      <c r="B4" s="1">
        <f>'Data for Final'!J4</f>
        <v>61.752301419031582</v>
      </c>
      <c r="C4" s="27">
        <f>'Data for Final'!O4</f>
        <v>12.799308117172806</v>
      </c>
      <c r="D4" s="9" t="s">
        <v>83</v>
      </c>
      <c r="E4" s="38" t="s">
        <v>84</v>
      </c>
    </row>
    <row r="5" spans="1:6" x14ac:dyDescent="0.2">
      <c r="A5" s="36">
        <v>50.368433053322349</v>
      </c>
      <c r="B5" s="1">
        <f>'Data for Final'!J5</f>
        <v>0.9048805557001387</v>
      </c>
      <c r="C5" s="27">
        <f>'Data for Final'!O5</f>
        <v>22.188888746002277</v>
      </c>
      <c r="D5" s="9" t="s">
        <v>83</v>
      </c>
      <c r="E5" s="39">
        <f>E2*SQRT((64/(1-E2^2)))</f>
        <v>0.19819026643539009</v>
      </c>
      <c r="F5" s="9">
        <f>F2*SQRT((64/(1-F2^2)))</f>
        <v>0.71068331007665886</v>
      </c>
    </row>
    <row r="6" spans="1:6" x14ac:dyDescent="0.2">
      <c r="A6" s="36">
        <v>60.874100519037704</v>
      </c>
      <c r="B6" s="1">
        <f>'Data for Final'!J6</f>
        <v>15.80591773677537</v>
      </c>
      <c r="C6" s="27">
        <f>'Data for Final'!O6</f>
        <v>3.5583024019957818</v>
      </c>
      <c r="D6" s="9" t="s">
        <v>85</v>
      </c>
      <c r="E6" s="39">
        <f>_xlfn.T.INV.2T(0.05,65)</f>
        <v>1.9971379083920051</v>
      </c>
    </row>
    <row r="7" spans="1:6" x14ac:dyDescent="0.2">
      <c r="A7" s="36">
        <v>39.900314130339346</v>
      </c>
      <c r="B7" s="1">
        <f>'Data for Final'!J7</f>
        <v>59.515512527902438</v>
      </c>
      <c r="C7" s="27">
        <f>'Data for Final'!O7</f>
        <v>11.252700692477067</v>
      </c>
    </row>
    <row r="8" spans="1:6" x14ac:dyDescent="0.2">
      <c r="A8" s="36">
        <v>42.245474688312669</v>
      </c>
      <c r="B8" s="1">
        <f>'Data for Final'!J8</f>
        <v>-38.287299375575166</v>
      </c>
      <c r="C8" s="27">
        <f>'Data for Final'!O8</f>
        <v>4.2874210563840975</v>
      </c>
      <c r="D8" s="9" t="s">
        <v>86</v>
      </c>
      <c r="E8" s="9">
        <f>_xlfn.T.DIST.2T(ABS(E5),65)</f>
        <v>0.8435147550910469</v>
      </c>
      <c r="F8" s="9">
        <f>_xlfn.T.DIST.2T(F5,65)</f>
        <v>0.47982283755042621</v>
      </c>
    </row>
    <row r="9" spans="1:6" x14ac:dyDescent="0.2">
      <c r="A9" s="36">
        <v>67.776514510986857</v>
      </c>
      <c r="B9" s="1">
        <f>'Data for Final'!J9</f>
        <v>-7.5182505882570965</v>
      </c>
      <c r="C9" s="27">
        <f>'Data for Final'!O9</f>
        <v>2.4001139640434701</v>
      </c>
    </row>
    <row r="10" spans="1:6" x14ac:dyDescent="0.2">
      <c r="A10" s="36">
        <v>64.317697476802351</v>
      </c>
      <c r="B10" s="1">
        <f>'Data for Final'!J10</f>
        <v>42.39176962445363</v>
      </c>
      <c r="C10" s="27">
        <f>'Data for Final'!O10</f>
        <v>-8.4454809744481807</v>
      </c>
    </row>
    <row r="11" spans="1:6" x14ac:dyDescent="0.2">
      <c r="A11" s="36">
        <v>39.87827184061954</v>
      </c>
      <c r="B11" s="1">
        <f>'Data for Final'!J11</f>
        <v>24.153390062633548</v>
      </c>
      <c r="C11" s="27">
        <f>'Data for Final'!O11</f>
        <v>2.472149518527182</v>
      </c>
    </row>
    <row r="12" spans="1:6" x14ac:dyDescent="0.2">
      <c r="A12" s="36">
        <v>42.284216464591402</v>
      </c>
      <c r="B12" s="1">
        <f>'Data for Final'!J12</f>
        <v>-54.343621590320346</v>
      </c>
      <c r="C12" s="27">
        <f>'Data for Final'!O12</f>
        <v>9.047706618207922</v>
      </c>
    </row>
    <row r="13" spans="1:6" x14ac:dyDescent="0.2">
      <c r="A13" s="36">
        <v>68.09545896912779</v>
      </c>
      <c r="B13" s="1">
        <f>'Data for Final'!J13</f>
        <v>90.171470859409396</v>
      </c>
      <c r="C13" s="27">
        <f>'Data for Final'!O13</f>
        <v>11.815613068234779</v>
      </c>
    </row>
    <row r="14" spans="1:6" x14ac:dyDescent="0.2">
      <c r="A14" s="36">
        <v>68.800413055380375</v>
      </c>
      <c r="B14" s="1">
        <f>'Data for Final'!J14</f>
        <v>65.079916792329556</v>
      </c>
      <c r="C14" s="27">
        <f>'Data for Final'!O14</f>
        <v>-9.9541604757929463</v>
      </c>
    </row>
    <row r="15" spans="1:6" x14ac:dyDescent="0.2">
      <c r="A15" s="36">
        <v>43.608641717625687</v>
      </c>
      <c r="B15" s="1">
        <f>'Data for Final'!J15</f>
        <v>43.374582260745825</v>
      </c>
      <c r="C15" s="27">
        <f>'Data for Final'!O15</f>
        <v>14.648936665929725</v>
      </c>
    </row>
    <row r="16" spans="1:6" x14ac:dyDescent="0.2">
      <c r="A16" s="36">
        <v>49.335414576075316</v>
      </c>
      <c r="B16" s="1">
        <f>'Data for Final'!J16</f>
        <v>8.0275616163268708</v>
      </c>
      <c r="C16" s="27">
        <f>'Data for Final'!O16</f>
        <v>13.163337863278141</v>
      </c>
    </row>
    <row r="17" spans="1:3" x14ac:dyDescent="0.2">
      <c r="A17" s="36">
        <v>37.46301635751086</v>
      </c>
      <c r="B17" s="1">
        <f>'Data for Final'!J17</f>
        <v>11.859610590001097</v>
      </c>
      <c r="C17" s="27">
        <f>'Data for Final'!O17</f>
        <v>6.7714022396404623</v>
      </c>
    </row>
    <row r="18" spans="1:3" x14ac:dyDescent="0.2">
      <c r="A18" s="36">
        <v>64.233878010436939</v>
      </c>
      <c r="B18" s="1">
        <f>'Data for Final'!J18</f>
        <v>-9.9315143923522839</v>
      </c>
      <c r="C18" s="27">
        <f>'Data for Final'!O18</f>
        <v>3.3564328227916604</v>
      </c>
    </row>
    <row r="19" spans="1:3" x14ac:dyDescent="0.2">
      <c r="A19" s="36">
        <v>54.392560167779529</v>
      </c>
      <c r="B19" s="1">
        <f>'Data for Final'!J19</f>
        <v>-28.105452181089674</v>
      </c>
      <c r="C19" s="27">
        <f>'Data for Final'!O19</f>
        <v>5.7152147249349312</v>
      </c>
    </row>
    <row r="20" spans="1:3" x14ac:dyDescent="0.2">
      <c r="A20" s="36">
        <v>34.89416772783639</v>
      </c>
      <c r="B20" s="1">
        <f>'Data for Final'!J20</f>
        <v>9.7262521656772947</v>
      </c>
      <c r="C20" s="27">
        <f>'Data for Final'!O20</f>
        <v>-0.13786596379291893</v>
      </c>
    </row>
    <row r="21" spans="1:3" x14ac:dyDescent="0.2">
      <c r="A21" s="36">
        <v>49.641086761956927</v>
      </c>
      <c r="B21" s="1">
        <f>'Data for Final'!J21</f>
        <v>-14.318129207533467</v>
      </c>
      <c r="C21" s="27">
        <f>'Data for Final'!O21</f>
        <v>14.609532604043391</v>
      </c>
    </row>
    <row r="22" spans="1:3" x14ac:dyDescent="0.2">
      <c r="A22" s="36">
        <v>55.218871259089049</v>
      </c>
      <c r="B22" s="1">
        <f>'Data for Final'!J22</f>
        <v>6.3127855788041032</v>
      </c>
      <c r="C22" s="27">
        <f>'Data for Final'!O22</f>
        <v>30.663084765176102</v>
      </c>
    </row>
    <row r="23" spans="1:3" x14ac:dyDescent="0.2">
      <c r="A23" s="36">
        <v>35.33021546869854</v>
      </c>
      <c r="B23" s="1">
        <f>'Data for Final'!J23</f>
        <v>47.875894608187352</v>
      </c>
      <c r="C23" s="27">
        <f>'Data for Final'!O23</f>
        <v>1.9829579164846223</v>
      </c>
    </row>
    <row r="24" spans="1:3" x14ac:dyDescent="0.2">
      <c r="A24" s="36">
        <v>36.78715218060016</v>
      </c>
      <c r="B24" s="1">
        <f>'Data for Final'!J24</f>
        <v>53.763580387301943</v>
      </c>
      <c r="C24" s="27">
        <f>'Data for Final'!O24</f>
        <v>-2.4771677163351171</v>
      </c>
    </row>
    <row r="25" spans="1:3" x14ac:dyDescent="0.2">
      <c r="A25" s="36">
        <v>51.951585066739192</v>
      </c>
      <c r="B25" s="1">
        <f>'Data for Final'!J25</f>
        <v>65.998770200677143</v>
      </c>
      <c r="C25" s="27">
        <f>'Data for Final'!O25</f>
        <v>-13.47757945311514</v>
      </c>
    </row>
    <row r="26" spans="1:3" x14ac:dyDescent="0.2">
      <c r="A26" s="36">
        <v>41.969906118386987</v>
      </c>
      <c r="B26" s="1">
        <f>'Data for Final'!J26</f>
        <v>98.862868649274418</v>
      </c>
      <c r="C26" s="27">
        <f>'Data for Final'!O26</f>
        <v>-17.019884916495016</v>
      </c>
    </row>
    <row r="27" spans="1:3" x14ac:dyDescent="0.2">
      <c r="A27" s="36">
        <v>58.136808702364561</v>
      </c>
      <c r="B27" s="1">
        <f>'Data for Final'!J27</f>
        <v>46.028629385334078</v>
      </c>
      <c r="C27" s="27">
        <f>'Data for Final'!O27</f>
        <v>7.3887003251708663</v>
      </c>
    </row>
    <row r="28" spans="1:3" x14ac:dyDescent="0.2">
      <c r="A28" s="36">
        <v>59.74025329805179</v>
      </c>
      <c r="B28" s="1">
        <f>'Data for Final'!J28</f>
        <v>-7.0087448248345368</v>
      </c>
      <c r="C28" s="27">
        <f>'Data for Final'!O28</f>
        <v>12.1178284066314</v>
      </c>
    </row>
    <row r="29" spans="1:3" x14ac:dyDescent="0.2">
      <c r="A29" s="36">
        <v>47.501326704758718</v>
      </c>
      <c r="B29" s="1">
        <f>'Data for Final'!J29</f>
        <v>5.4439779881335078</v>
      </c>
      <c r="C29" s="27">
        <f>'Data for Final'!O29</f>
        <v>14.467559517790136</v>
      </c>
    </row>
    <row r="30" spans="1:3" x14ac:dyDescent="0.2">
      <c r="A30" s="36">
        <v>46.739773898350137</v>
      </c>
      <c r="B30" s="1">
        <f>'Data for Final'!J30</f>
        <v>73.774073051590619</v>
      </c>
      <c r="C30" s="27">
        <f>'Data for Final'!O30</f>
        <v>-7.2343604346013564</v>
      </c>
    </row>
    <row r="31" spans="1:3" x14ac:dyDescent="0.2">
      <c r="A31" s="36">
        <v>47.012624426987692</v>
      </c>
      <c r="B31" s="1">
        <f>'Data for Final'!J31</f>
        <v>46.155285700869236</v>
      </c>
      <c r="C31" s="27">
        <f>'Data for Final'!O31</f>
        <v>4.6970324797462339</v>
      </c>
    </row>
    <row r="32" spans="1:3" x14ac:dyDescent="0.2">
      <c r="A32" s="36">
        <v>37.357691931345443</v>
      </c>
      <c r="B32" s="1">
        <f>'Data for Final'!J32</f>
        <v>72.86174968379494</v>
      </c>
      <c r="C32" s="27">
        <f>'Data for Final'!O32</f>
        <v>6.9864804850256128</v>
      </c>
    </row>
    <row r="33" spans="1:3" x14ac:dyDescent="0.2">
      <c r="A33" s="36">
        <v>46.59873557651855</v>
      </c>
      <c r="B33" s="1">
        <f>'Data for Final'!J33</f>
        <v>-3.8423841335802393</v>
      </c>
      <c r="C33" s="27">
        <f>'Data for Final'!O33</f>
        <v>9.2689019893980529</v>
      </c>
    </row>
    <row r="34" spans="1:3" x14ac:dyDescent="0.2">
      <c r="A34" s="36">
        <v>56.731126915954214</v>
      </c>
      <c r="B34" s="1">
        <f>'Data for Final'!J34</f>
        <v>-35.481783313444232</v>
      </c>
      <c r="C34" s="27">
        <f>'Data for Final'!O34</f>
        <v>11.609657735976459</v>
      </c>
    </row>
    <row r="35" spans="1:3" x14ac:dyDescent="0.2">
      <c r="A35" s="36">
        <v>49.547394069756109</v>
      </c>
      <c r="B35" s="1">
        <f>'Data for Final'!J35</f>
        <v>58.658035277402881</v>
      </c>
      <c r="C35" s="27">
        <f>'Data for Final'!O35</f>
        <v>6.0603046676354424</v>
      </c>
    </row>
    <row r="36" spans="1:3" x14ac:dyDescent="0.2">
      <c r="A36" s="36">
        <v>35.135036837866387</v>
      </c>
      <c r="B36" s="1">
        <f>'Data for Final'!J36</f>
        <v>-0.53586372956382888</v>
      </c>
      <c r="C36" s="27">
        <f>'Data for Final'!O36</f>
        <v>-4.9230254794546369</v>
      </c>
    </row>
    <row r="37" spans="1:3" x14ac:dyDescent="0.2">
      <c r="A37" s="36">
        <v>52.903348782502633</v>
      </c>
      <c r="B37" s="1">
        <f>'Data for Final'!J37</f>
        <v>-5.1009498239025106</v>
      </c>
      <c r="C37" s="27">
        <f>'Data for Final'!O37</f>
        <v>14.440124167557506</v>
      </c>
    </row>
    <row r="38" spans="1:3" x14ac:dyDescent="0.2">
      <c r="A38" s="36">
        <v>52.571258695068231</v>
      </c>
      <c r="B38" s="1">
        <f>'Data for Final'!J38</f>
        <v>36.496018702047081</v>
      </c>
      <c r="C38" s="27">
        <f>'Data for Final'!O38</f>
        <v>-2.9380632974808876</v>
      </c>
    </row>
    <row r="39" spans="1:3" x14ac:dyDescent="0.2">
      <c r="A39" s="36">
        <v>54.409466518958077</v>
      </c>
      <c r="B39" s="1">
        <f>'Data for Final'!J39</f>
        <v>44.746508943964784</v>
      </c>
      <c r="C39" s="27">
        <f>'Data for Final'!O39</f>
        <v>-5.3495881788833586</v>
      </c>
    </row>
    <row r="40" spans="1:3" x14ac:dyDescent="0.2">
      <c r="A40" s="36">
        <v>65.500353053423908</v>
      </c>
      <c r="B40" s="1">
        <f>'Data for Final'!J40</f>
        <v>4.6097673114355686</v>
      </c>
      <c r="C40" s="27">
        <f>'Data for Final'!O40</f>
        <v>14.350046518515093</v>
      </c>
    </row>
    <row r="41" spans="1:3" x14ac:dyDescent="0.2">
      <c r="A41" s="36">
        <v>41.647728395964016</v>
      </c>
      <c r="B41" s="1">
        <f>'Data for Final'!J41</f>
        <v>33.748327605950145</v>
      </c>
      <c r="C41" s="27">
        <f>'Data for Final'!O41</f>
        <v>18.984716376700526</v>
      </c>
    </row>
    <row r="42" spans="1:3" x14ac:dyDescent="0.2">
      <c r="A42" s="36">
        <v>49.409215603901217</v>
      </c>
      <c r="B42" s="1">
        <f>'Data for Final'!J42</f>
        <v>54.138504353287665</v>
      </c>
      <c r="C42" s="27">
        <f>'Data for Final'!O42</f>
        <v>16.483951964680408</v>
      </c>
    </row>
    <row r="43" spans="1:3" x14ac:dyDescent="0.2">
      <c r="A43" s="36">
        <v>47.999291350029587</v>
      </c>
      <c r="B43" s="1">
        <f>'Data for Final'!J43</f>
        <v>41.152757087204911</v>
      </c>
      <c r="C43" s="27">
        <f>'Data for Final'!O43</f>
        <v>7.8244134026293182</v>
      </c>
    </row>
    <row r="44" spans="1:3" x14ac:dyDescent="0.2">
      <c r="A44" s="36">
        <v>49.39033699298448</v>
      </c>
      <c r="B44" s="1">
        <f>'Data for Final'!J44</f>
        <v>40.864120706026441</v>
      </c>
      <c r="C44" s="27">
        <f>'Data for Final'!O44</f>
        <v>14.553716011106893</v>
      </c>
    </row>
    <row r="45" spans="1:3" x14ac:dyDescent="0.2">
      <c r="A45" s="36">
        <v>27.214957226563673</v>
      </c>
      <c r="B45" s="1">
        <f>'Data for Final'!J45</f>
        <v>42.203433149426957</v>
      </c>
      <c r="C45" s="27">
        <f>'Data for Final'!O45</f>
        <v>-9.467638647800058</v>
      </c>
    </row>
    <row r="46" spans="1:3" x14ac:dyDescent="0.2">
      <c r="A46" s="36">
        <v>57.50043531717985</v>
      </c>
      <c r="B46" s="1">
        <f>'Data for Final'!J46</f>
        <v>-27.361303365483323</v>
      </c>
      <c r="C46" s="27">
        <f>'Data for Final'!O46</f>
        <v>15.421546838425229</v>
      </c>
    </row>
    <row r="47" spans="1:3" x14ac:dyDescent="0.2">
      <c r="A47" s="36">
        <v>53.483227208714851</v>
      </c>
      <c r="B47" s="1">
        <f>'Data for Final'!J47</f>
        <v>63.839115859169823</v>
      </c>
      <c r="C47" s="27">
        <f>'Data for Final'!O47</f>
        <v>5.0979110498569042</v>
      </c>
    </row>
    <row r="48" spans="1:3" x14ac:dyDescent="0.2">
      <c r="A48" s="36">
        <v>62.546538568977752</v>
      </c>
      <c r="B48" s="1">
        <f>'Data for Final'!J48</f>
        <v>70.246735085935285</v>
      </c>
      <c r="C48" s="27">
        <f>'Data for Final'!O48</f>
        <v>16.724526880769151</v>
      </c>
    </row>
    <row r="49" spans="1:3" x14ac:dyDescent="0.2">
      <c r="A49" s="36">
        <v>45.90793805183386</v>
      </c>
      <c r="B49" s="1">
        <f>'Data for Final'!J49</f>
        <v>10.617272757061954</v>
      </c>
      <c r="C49" s="27">
        <f>'Data for Final'!O49</f>
        <v>-3.0272851922809991</v>
      </c>
    </row>
    <row r="50" spans="1:3" x14ac:dyDescent="0.2">
      <c r="A50" s="36">
        <v>58.831603939082328</v>
      </c>
      <c r="B50" s="1">
        <f>'Data for Final'!J50</f>
        <v>60.456035818634639</v>
      </c>
      <c r="C50" s="27">
        <f>'Data for Final'!O50</f>
        <v>-6.1219997969525579</v>
      </c>
    </row>
    <row r="51" spans="1:3" x14ac:dyDescent="0.2">
      <c r="A51" s="36">
        <v>60.548596610981825</v>
      </c>
      <c r="B51" s="1">
        <f>'Data for Final'!J51</f>
        <v>17.916982802305185</v>
      </c>
      <c r="C51" s="27">
        <f>'Data for Final'!O51</f>
        <v>-3.3767658000440761</v>
      </c>
    </row>
    <row r="52" spans="1:3" x14ac:dyDescent="0.2">
      <c r="A52" s="36">
        <v>55.368748811316969</v>
      </c>
      <c r="B52" s="1">
        <f>'Data for Final'!J52</f>
        <v>44.39802264951782</v>
      </c>
      <c r="C52" s="27">
        <f>'Data for Final'!O52</f>
        <v>-18.854326374663515</v>
      </c>
    </row>
    <row r="53" spans="1:3" x14ac:dyDescent="0.2">
      <c r="A53" s="36">
        <v>39.601534070169855</v>
      </c>
      <c r="B53" s="1">
        <f>'Data for Final'!J53</f>
        <v>5.903929598613999</v>
      </c>
      <c r="C53" s="27">
        <f>'Data for Final'!O53</f>
        <v>23.865345667578062</v>
      </c>
    </row>
    <row r="54" spans="1:3" x14ac:dyDescent="0.2">
      <c r="A54" s="36">
        <v>56.377538031021246</v>
      </c>
      <c r="B54" s="1">
        <f>'Data for Final'!J54</f>
        <v>27.220688472873658</v>
      </c>
      <c r="C54" s="27">
        <f>'Data for Final'!O54</f>
        <v>19.124764966077969</v>
      </c>
    </row>
    <row r="55" spans="1:3" x14ac:dyDescent="0.2">
      <c r="A55" s="36">
        <v>49.589757449718981</v>
      </c>
      <c r="B55" s="1">
        <f>'Data for Final'!J55</f>
        <v>22.673982814516762</v>
      </c>
      <c r="C55" s="27">
        <f>'Data for Final'!O55</f>
        <v>4.6333218355369326</v>
      </c>
    </row>
    <row r="56" spans="1:3" x14ac:dyDescent="0.2">
      <c r="A56" s="36">
        <v>44.583085502691013</v>
      </c>
      <c r="B56" s="1">
        <f>'Data for Final'!J56</f>
        <v>21.744113789619114</v>
      </c>
      <c r="C56" s="27">
        <f>'Data for Final'!O56</f>
        <v>9.4363354453326629</v>
      </c>
    </row>
    <row r="57" spans="1:3" x14ac:dyDescent="0.2">
      <c r="A57" s="36">
        <v>54.81760864317301</v>
      </c>
      <c r="B57" s="1">
        <f>'Data for Final'!J57</f>
        <v>33.429823382891826</v>
      </c>
      <c r="C57" s="27">
        <f>'Data for Final'!O57</f>
        <v>-0.81062231238555427</v>
      </c>
    </row>
    <row r="58" spans="1:3" x14ac:dyDescent="0.2">
      <c r="A58" s="36">
        <v>50.68862394519833</v>
      </c>
      <c r="B58" s="1">
        <f>'Data for Final'!J58</f>
        <v>-11.870220820337195</v>
      </c>
      <c r="C58" s="27">
        <f>'Data for Final'!O58</f>
        <v>-3.1186606540424329</v>
      </c>
    </row>
    <row r="59" spans="1:3" x14ac:dyDescent="0.2">
      <c r="A59" s="36">
        <v>48.58682907536911</v>
      </c>
      <c r="B59" s="1">
        <f>'Data for Final'!J59</f>
        <v>-13.208763608862064</v>
      </c>
      <c r="C59" s="27">
        <f>'Data for Final'!O59</f>
        <v>-1.1812781039042015</v>
      </c>
    </row>
    <row r="60" spans="1:3" x14ac:dyDescent="0.2">
      <c r="A60" s="36">
        <v>57.630920157095943</v>
      </c>
      <c r="B60" s="1">
        <f>'Data for Final'!J60</f>
        <v>21.470709506261294</v>
      </c>
      <c r="C60" s="27">
        <f>'Data for Final'!O60</f>
        <v>8.4952182276813772</v>
      </c>
    </row>
    <row r="61" spans="1:3" x14ac:dyDescent="0.2">
      <c r="A61" s="36">
        <v>52.558244797054876</v>
      </c>
      <c r="B61" s="1">
        <f>'Data for Final'!J61</f>
        <v>45.04928410243501</v>
      </c>
      <c r="C61" s="27">
        <f>'Data for Final'!O61</f>
        <v>3.4551769120852498</v>
      </c>
    </row>
    <row r="62" spans="1:3" x14ac:dyDescent="0.2">
      <c r="A62" s="36">
        <v>42.453887827635093</v>
      </c>
      <c r="B62" s="1">
        <f>'Data for Final'!J62</f>
        <v>-0.95102461605416977</v>
      </c>
      <c r="C62" s="27">
        <f>'Data for Final'!O62</f>
        <v>0.52539254542718083</v>
      </c>
    </row>
    <row r="63" spans="1:3" x14ac:dyDescent="0.2">
      <c r="A63" s="36">
        <v>52.67888727383874</v>
      </c>
      <c r="B63" s="1">
        <f>'Data for Final'!J63</f>
        <v>105.19596499125012</v>
      </c>
      <c r="C63" s="27">
        <f>'Data for Final'!O63</f>
        <v>25.288971940972811</v>
      </c>
    </row>
    <row r="64" spans="1:3" x14ac:dyDescent="0.2">
      <c r="A64" s="36">
        <v>72.311562840626408</v>
      </c>
      <c r="B64" s="1">
        <f>'Data for Final'!J64</f>
        <v>-5.0435632194977842</v>
      </c>
      <c r="C64" s="27">
        <f>'Data for Final'!O64</f>
        <v>6.6878845291076381</v>
      </c>
    </row>
    <row r="65" spans="1:3" x14ac:dyDescent="0.2">
      <c r="A65" s="36">
        <v>47.067760629041878</v>
      </c>
      <c r="B65" s="1">
        <f>'Data for Final'!J65</f>
        <v>-12.881944217404126</v>
      </c>
      <c r="C65" s="27">
        <f>'Data for Final'!O65</f>
        <v>-14.633134760925486</v>
      </c>
    </row>
    <row r="66" spans="1:3" x14ac:dyDescent="0.2">
      <c r="A66" s="36">
        <v>52.053036600296551</v>
      </c>
      <c r="B66" s="1">
        <f>'Data for Final'!J66</f>
        <v>-16.682994815576826</v>
      </c>
      <c r="C66" s="27">
        <f>'Data for Final'!O66</f>
        <v>3.8567354479933869</v>
      </c>
    </row>
    <row r="67" spans="1:3" x14ac:dyDescent="0.2">
      <c r="A67" s="36">
        <v>55.84830348096876</v>
      </c>
      <c r="B67" s="1">
        <f>'Data for Final'!J67</f>
        <v>92.688359716554658</v>
      </c>
      <c r="C67" s="27">
        <f>'Data for Final'!O67</f>
        <v>-3.2252289833426104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FE091-1039-4545-8E6A-D50DD0A9EFD4}">
  <dimension ref="A1:C12"/>
  <sheetViews>
    <sheetView workbookViewId="0">
      <selection activeCell="H16" sqref="H16"/>
    </sheetView>
  </sheetViews>
  <sheetFormatPr defaultRowHeight="12.75" x14ac:dyDescent="0.2"/>
  <cols>
    <col min="1" max="1" width="26.7109375" bestFit="1" customWidth="1"/>
    <col min="2" max="2" width="12.7109375" customWidth="1"/>
    <col min="3" max="3" width="12" bestFit="1" customWidth="1"/>
  </cols>
  <sheetData>
    <row r="1" spans="1:3" x14ac:dyDescent="0.2">
      <c r="A1" t="s">
        <v>35</v>
      </c>
    </row>
    <row r="2" spans="1:3" ht="13.5" thickBot="1" x14ac:dyDescent="0.25"/>
    <row r="3" spans="1:3" x14ac:dyDescent="0.2">
      <c r="A3" s="23"/>
      <c r="B3" s="23" t="s">
        <v>13</v>
      </c>
      <c r="C3" s="23" t="s">
        <v>14</v>
      </c>
    </row>
    <row r="4" spans="1:3" x14ac:dyDescent="0.2">
      <c r="A4" s="21" t="s">
        <v>36</v>
      </c>
      <c r="B4" s="21">
        <v>66.066010127723757</v>
      </c>
      <c r="C4" s="21">
        <v>40.822375943356754</v>
      </c>
    </row>
    <row r="5" spans="1:3" x14ac:dyDescent="0.2">
      <c r="A5" s="21" t="s">
        <v>37</v>
      </c>
      <c r="B5" s="21">
        <v>988.73599999999999</v>
      </c>
      <c r="C5" s="21">
        <v>423.39600000000002</v>
      </c>
    </row>
    <row r="6" spans="1:3" x14ac:dyDescent="0.2">
      <c r="A6" s="21" t="s">
        <v>38</v>
      </c>
      <c r="B6" s="21">
        <v>66</v>
      </c>
      <c r="C6" s="21">
        <v>66</v>
      </c>
    </row>
    <row r="7" spans="1:3" x14ac:dyDescent="0.2">
      <c r="A7" s="21" t="s">
        <v>39</v>
      </c>
      <c r="B7" s="21">
        <v>0</v>
      </c>
      <c r="C7" s="21"/>
    </row>
    <row r="8" spans="1:3" x14ac:dyDescent="0.2">
      <c r="A8" s="21" t="s">
        <v>40</v>
      </c>
      <c r="B8" s="21">
        <v>5.4574051764634435</v>
      </c>
      <c r="C8" s="21"/>
    </row>
    <row r="9" spans="1:3" x14ac:dyDescent="0.2">
      <c r="A9" s="21" t="s">
        <v>41</v>
      </c>
      <c r="B9" s="21">
        <v>2.4157150724235521E-8</v>
      </c>
      <c r="C9" s="21"/>
    </row>
    <row r="10" spans="1:3" x14ac:dyDescent="0.2">
      <c r="A10" s="21" t="s">
        <v>42</v>
      </c>
      <c r="B10" s="21">
        <v>1.6448536269514715</v>
      </c>
      <c r="C10" s="21"/>
    </row>
    <row r="11" spans="1:3" x14ac:dyDescent="0.2">
      <c r="A11" s="21" t="s">
        <v>43</v>
      </c>
      <c r="B11" s="21">
        <v>4.8314301448471042E-8</v>
      </c>
      <c r="C11" s="21"/>
    </row>
    <row r="12" spans="1:3" ht="13.5" thickBot="1" x14ac:dyDescent="0.25">
      <c r="A12" s="22" t="s">
        <v>44</v>
      </c>
      <c r="B12" s="22">
        <v>1.9599639845400536</v>
      </c>
      <c r="C12" s="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C0564-7BD6-421C-ACFB-9EA086B15BF9}">
  <dimension ref="A1:C10"/>
  <sheetViews>
    <sheetView workbookViewId="0">
      <selection activeCell="D27" sqref="D27"/>
    </sheetView>
  </sheetViews>
  <sheetFormatPr defaultRowHeight="12.75" x14ac:dyDescent="0.2"/>
  <cols>
    <col min="1" max="1" width="9.140625" style="32"/>
    <col min="2" max="2" width="17.5703125" style="32" bestFit="1" customWidth="1"/>
    <col min="3" max="3" width="19.140625" style="32" bestFit="1" customWidth="1"/>
    <col min="4" max="16384" width="9.140625" style="32"/>
  </cols>
  <sheetData>
    <row r="1" spans="1:3" x14ac:dyDescent="0.2">
      <c r="A1" s="32" t="s">
        <v>87</v>
      </c>
    </row>
    <row r="2" spans="1:3" ht="13.5" thickBot="1" x14ac:dyDescent="0.25"/>
    <row r="3" spans="1:3" x14ac:dyDescent="0.2">
      <c r="A3" s="33"/>
      <c r="B3" s="33" t="s">
        <v>45</v>
      </c>
      <c r="C3" s="33" t="s">
        <v>46</v>
      </c>
    </row>
    <row r="4" spans="1:3" x14ac:dyDescent="0.2">
      <c r="A4" s="32" t="s">
        <v>36</v>
      </c>
      <c r="B4" s="32">
        <v>23.154693892188977</v>
      </c>
      <c r="C4" s="32">
        <v>27.46313324480618</v>
      </c>
    </row>
    <row r="5" spans="1:3" x14ac:dyDescent="0.2">
      <c r="A5" s="32" t="s">
        <v>73</v>
      </c>
      <c r="B5" s="32">
        <v>1296.7565351558133</v>
      </c>
      <c r="C5" s="32">
        <v>1335.2664952864729</v>
      </c>
    </row>
    <row r="6" spans="1:3" x14ac:dyDescent="0.2">
      <c r="A6" s="32" t="s">
        <v>38</v>
      </c>
      <c r="B6" s="32">
        <v>34</v>
      </c>
      <c r="C6" s="32">
        <v>32</v>
      </c>
    </row>
    <row r="7" spans="1:3" x14ac:dyDescent="0.2">
      <c r="A7" s="32" t="s">
        <v>75</v>
      </c>
      <c r="B7" s="32">
        <v>33</v>
      </c>
      <c r="C7" s="32">
        <v>31</v>
      </c>
    </row>
    <row r="8" spans="1:3" x14ac:dyDescent="0.2">
      <c r="A8" s="32" t="s">
        <v>88</v>
      </c>
      <c r="B8" s="32">
        <v>0.97115934514450797</v>
      </c>
    </row>
    <row r="9" spans="1:3" x14ac:dyDescent="0.2">
      <c r="A9" s="32" t="s">
        <v>89</v>
      </c>
      <c r="B9" s="32">
        <v>0.46581231522813282</v>
      </c>
    </row>
    <row r="10" spans="1:3" ht="13.5" thickBot="1" x14ac:dyDescent="0.25">
      <c r="A10" s="34" t="s">
        <v>90</v>
      </c>
      <c r="B10" s="34">
        <v>0.55575385042650238</v>
      </c>
      <c r="C10" s="3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BCFDF-BE14-42D6-8965-CA33A65DCB9D}">
  <dimension ref="A1:B34"/>
  <sheetViews>
    <sheetView workbookViewId="0">
      <selection activeCell="H16" sqref="H16"/>
    </sheetView>
  </sheetViews>
  <sheetFormatPr defaultRowHeight="15" x14ac:dyDescent="0.25"/>
  <cols>
    <col min="1" max="1" width="22.28515625" style="44" customWidth="1"/>
    <col min="2" max="2" width="18.85546875" style="44" customWidth="1"/>
    <col min="3" max="16384" width="9.140625" style="43"/>
  </cols>
  <sheetData>
    <row r="1" spans="1:2" ht="15" customHeight="1" x14ac:dyDescent="0.25">
      <c r="A1" s="41" t="s">
        <v>114</v>
      </c>
      <c r="B1" s="42"/>
    </row>
    <row r="2" spans="1:2" ht="15" customHeight="1" x14ac:dyDescent="0.25">
      <c r="A2" s="42"/>
      <c r="B2" s="42"/>
    </row>
    <row r="3" spans="1:2" ht="15" customHeight="1" x14ac:dyDescent="0.25">
      <c r="A3" s="51" t="s">
        <v>115</v>
      </c>
      <c r="B3" s="51"/>
    </row>
    <row r="4" spans="1:2" ht="15" customHeight="1" x14ac:dyDescent="0.25">
      <c r="A4" s="52" t="s">
        <v>116</v>
      </c>
      <c r="B4" s="52">
        <v>0.05</v>
      </c>
    </row>
    <row r="5" spans="1:2" ht="15" customHeight="1" x14ac:dyDescent="0.25"/>
    <row r="6" spans="1:2" ht="15" customHeight="1" x14ac:dyDescent="0.25">
      <c r="A6" s="45" t="s">
        <v>124</v>
      </c>
      <c r="B6" s="45"/>
    </row>
    <row r="7" spans="1:2" ht="15" customHeight="1" x14ac:dyDescent="0.25">
      <c r="A7" s="46" t="s">
        <v>117</v>
      </c>
      <c r="B7" s="47">
        <v>34</v>
      </c>
    </row>
    <row r="8" spans="1:2" ht="15" customHeight="1" x14ac:dyDescent="0.25">
      <c r="A8" s="46" t="s">
        <v>118</v>
      </c>
      <c r="B8" s="47">
        <f>c_i!H37</f>
        <v>1099</v>
      </c>
    </row>
    <row r="9" spans="1:2" ht="15" customHeight="1" x14ac:dyDescent="0.25">
      <c r="A9" s="45" t="s">
        <v>125</v>
      </c>
      <c r="B9" s="45"/>
    </row>
    <row r="10" spans="1:2" ht="15" customHeight="1" x14ac:dyDescent="0.25">
      <c r="A10" s="46" t="s">
        <v>117</v>
      </c>
      <c r="B10" s="47">
        <v>32</v>
      </c>
    </row>
    <row r="11" spans="1:2" ht="15" customHeight="1" x14ac:dyDescent="0.25">
      <c r="A11" s="46" t="s">
        <v>118</v>
      </c>
      <c r="B11" s="47">
        <f>c_i!J37</f>
        <v>1112</v>
      </c>
    </row>
    <row r="12" spans="1:2" ht="15" customHeight="1" x14ac:dyDescent="0.25">
      <c r="A12" s="43"/>
      <c r="B12" s="48"/>
    </row>
    <row r="13" spans="1:2" ht="15" customHeight="1" x14ac:dyDescent="0.25">
      <c r="A13" s="60" t="s">
        <v>119</v>
      </c>
      <c r="B13" s="60"/>
    </row>
    <row r="14" spans="1:2" ht="15" customHeight="1" x14ac:dyDescent="0.25">
      <c r="A14" s="46" t="s">
        <v>120</v>
      </c>
      <c r="B14" s="46">
        <f>B7+B10</f>
        <v>66</v>
      </c>
    </row>
    <row r="15" spans="1:2" ht="15" customHeight="1" x14ac:dyDescent="0.25">
      <c r="A15" s="49" t="s">
        <v>126</v>
      </c>
      <c r="B15" s="46">
        <v>584</v>
      </c>
    </row>
    <row r="16" spans="1:2" ht="15" customHeight="1" x14ac:dyDescent="0.25">
      <c r="A16" s="46" t="s">
        <v>127</v>
      </c>
      <c r="B16" s="46">
        <f>(B10*(B10+B7+1))/2</f>
        <v>1072</v>
      </c>
    </row>
    <row r="17" spans="1:2" ht="15" customHeight="1" x14ac:dyDescent="0.25">
      <c r="A17" s="46" t="s">
        <v>128</v>
      </c>
      <c r="B17" s="50">
        <f>SQRT(B7*B10*(B7+B10+1))/12</f>
        <v>22.499382707581606</v>
      </c>
    </row>
    <row r="18" spans="1:2" ht="15" customHeight="1" x14ac:dyDescent="0.25">
      <c r="A18" s="57" t="s">
        <v>129</v>
      </c>
      <c r="B18" s="57">
        <f>(B15-B16)/B17</f>
        <v>-21.689483944622129</v>
      </c>
    </row>
    <row r="19" spans="1:2" ht="15" customHeight="1" x14ac:dyDescent="0.25">
      <c r="A19" s="43"/>
      <c r="B19" s="43"/>
    </row>
    <row r="20" spans="1:2" ht="15" customHeight="1" x14ac:dyDescent="0.25">
      <c r="A20" s="53" t="s">
        <v>121</v>
      </c>
      <c r="B20" s="53"/>
    </row>
    <row r="21" spans="1:2" ht="15" customHeight="1" x14ac:dyDescent="0.25">
      <c r="A21" s="54" t="s">
        <v>122</v>
      </c>
      <c r="B21" s="55">
        <f>NORMSINV(1-B4)</f>
        <v>1.6448536269514715</v>
      </c>
    </row>
    <row r="22" spans="1:2" ht="15" customHeight="1" x14ac:dyDescent="0.25">
      <c r="A22" s="56" t="s">
        <v>123</v>
      </c>
      <c r="B22" s="58">
        <f>_xlfn.NORM.S.DIST(B18,1)</f>
        <v>1.2893164519419994E-104</v>
      </c>
    </row>
    <row r="23" spans="1:2" ht="15" customHeight="1" x14ac:dyDescent="0.25">
      <c r="A23" s="53" t="str">
        <f>IF(B22&lt;$B$4,"Reject the null hypothesis","Do not reject the null hypothesis")</f>
        <v>Reject the null hypothesis</v>
      </c>
      <c r="B23" s="53"/>
    </row>
    <row r="24" spans="1:2" ht="15" customHeight="1" x14ac:dyDescent="0.25"/>
    <row r="25" spans="1:2" ht="15" customHeight="1" x14ac:dyDescent="0.25"/>
    <row r="26" spans="1:2" ht="15" customHeight="1" x14ac:dyDescent="0.25"/>
    <row r="27" spans="1:2" ht="15" customHeight="1" x14ac:dyDescent="0.25"/>
    <row r="28" spans="1:2" ht="15" customHeight="1" x14ac:dyDescent="0.25"/>
    <row r="29" spans="1:2" ht="15" customHeight="1" x14ac:dyDescent="0.25"/>
    <row r="30" spans="1:2" ht="15" customHeight="1" x14ac:dyDescent="0.25"/>
    <row r="31" spans="1:2" ht="15" customHeight="1" x14ac:dyDescent="0.25"/>
    <row r="32" spans="1:2" ht="15" customHeight="1" x14ac:dyDescent="0.25"/>
    <row r="33" ht="15" customHeight="1" x14ac:dyDescent="0.25"/>
    <row r="34" ht="15" customHeight="1" x14ac:dyDescent="0.25"/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for Final</vt:lpstr>
      <vt:lpstr>a</vt:lpstr>
      <vt:lpstr>c_i</vt:lpstr>
      <vt:lpstr>Sheet2</vt:lpstr>
      <vt:lpstr>b</vt:lpstr>
      <vt:lpstr>Sheet4</vt:lpstr>
      <vt:lpstr>Sheet1</vt:lpstr>
      <vt:lpstr>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2021-05-06T16:30:34Z</dcterms:created>
  <dcterms:modified xsi:type="dcterms:W3CDTF">2021-05-12T12:42:37Z</dcterms:modified>
</cp:coreProperties>
</file>