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<sst xmlns="http://schemas.openxmlformats.org/spreadsheetml/2006/main" count="21" uniqueCount="21">
  <si>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Computation of the after tax cash flow &amp; NPV:-</t>
  </si>
  <si>
    <t>Particulars</t>
  </si>
  <si>
    <t>Year 0</t>
  </si>
  <si>
    <t>Year 1</t>
  </si>
  <si>
    <t>Year 2</t>
  </si>
  <si>
    <t>Year 3</t>
  </si>
  <si>
    <t>Year 4</t>
  </si>
  <si>
    <t>Year 5</t>
  </si>
  <si>
    <t>Year 6</t>
  </si>
  <si>
    <t>Initial investment</t>
  </si>
  <si>
    <t>Revenue</t>
  </si>
  <si>
    <t>Add: Reduction in expense</t>
  </si>
  <si>
    <t>Less: Depreciation</t>
  </si>
  <si>
    <t>EBIT</t>
  </si>
  <si>
    <t>Less: Tax@34%</t>
  </si>
  <si>
    <t>Net income</t>
  </si>
  <si>
    <t>Add: Depreciation</t>
  </si>
  <si>
    <t>After tax cash flows</t>
  </si>
  <si>
    <t>PVIF@12%</t>
  </si>
  <si>
    <t>Present value</t>
  </si>
  <si>
    <t>NPV =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</si>
</sst>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* #,##0_ ;_ * \-#,##0_ ;_ * &quot;-&quot;_ ;_ @_ "/>
    <numFmt numFmtId="180" formatCode="0.00000_ "/>
    <numFmt numFmtId="181" formatCode="0.0000_ "/>
    <numFmt numFmtId="182" formatCode="0.00_ 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6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12" borderId="2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7" applyFill="1" applyBorder="1" applyAlignment="1">
      <alignment horizontal="center" vertical="center"/>
    </xf>
    <xf numFmtId="180" fontId="0" fillId="2" borderId="1" xfId="0" applyNumberFormat="1" applyFill="1" applyBorder="1" applyAlignment="1">
      <alignment horizontal="center" vertical="center"/>
    </xf>
    <xf numFmtId="181" fontId="3" fillId="2" borderId="1" xfId="0" applyNumberFormat="1" applyFont="1" applyFill="1" applyBorder="1" applyAlignment="1">
      <alignment horizontal="center" vertical="center"/>
    </xf>
    <xf numFmtId="182" fontId="2" fillId="2" borderId="1" xfId="0" applyNumberFormat="1" applyFont="1" applyFill="1" applyBorder="1" applyAlignment="1">
      <alignment horizontal="center" vertical="center"/>
    </xf>
    <xf numFmtId="180" fontId="0" fillId="0" borderId="0" xfId="0" applyNumberForma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82" fontId="5" fillId="0" borderId="0" xfId="6" applyNumberFormat="1" applyFont="1" applyAlignment="1">
      <alignment horizontal="left" vertical="center"/>
    </xf>
    <xf numFmtId="10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2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9" style="1" customWidth="1"/>
    <col min="2" max="2" width="11.9090909090909" style="1" customWidth="1"/>
    <col min="3" max="3" width="13.6363636363636" style="1" customWidth="1"/>
    <col min="4" max="4" width="16.1818181818182" style="1" customWidth="1"/>
    <col min="5" max="5" width="14.2727272727273" style="1" customWidth="1"/>
    <col min="6" max="6" width="13.7272727272727" style="1" customWidth="1"/>
    <col min="7" max="7" width="13.9090909090909" style="1" customWidth="1"/>
    <col min="8" max="8" width="15.5454545454545" style="1" customWidth="1"/>
    <col min="9" max="12" width="8.72727272727273" style="1"/>
    <col min="13" max="13" width="12.8181818181818" style="1"/>
    <col min="14" max="14" width="8.72727272727273" style="1"/>
    <col min="15" max="15" width="12.8181818181818" style="1"/>
    <col min="16" max="16384" width="8.72727272727273" style="1"/>
  </cols>
  <sheetData>
    <row r="1" s="1" customFormat="1" ht="15.25" spans="1:6">
      <c r="A1" s="2" t="s">
        <v>0</v>
      </c>
      <c r="B1" s="3"/>
      <c r="C1" s="3"/>
      <c r="D1" s="3"/>
      <c r="E1" s="3"/>
      <c r="F1" s="3"/>
    </row>
    <row r="2" s="1" customFormat="1" ht="15.2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1" customFormat="1" ht="15.25" spans="1:8">
      <c r="A3" s="5" t="s">
        <v>9</v>
      </c>
      <c r="B3" s="5">
        <v>-35000</v>
      </c>
      <c r="C3" s="6"/>
      <c r="D3" s="6"/>
      <c r="E3" s="6"/>
      <c r="F3" s="6"/>
      <c r="G3" s="6"/>
      <c r="H3" s="6"/>
    </row>
    <row r="4" s="1" customFormat="1" ht="15.25" spans="1:8">
      <c r="A4" s="5" t="s">
        <v>10</v>
      </c>
      <c r="B4" s="6"/>
      <c r="C4" s="5">
        <v>15000</v>
      </c>
      <c r="D4" s="5">
        <v>15000</v>
      </c>
      <c r="E4" s="5">
        <v>15000</v>
      </c>
      <c r="F4" s="5">
        <v>15000</v>
      </c>
      <c r="G4" s="5">
        <v>15000</v>
      </c>
      <c r="H4" s="5">
        <v>15000</v>
      </c>
    </row>
    <row r="5" s="1" customFormat="1" ht="15.25" spans="1:8">
      <c r="A5" s="5" t="s">
        <v>11</v>
      </c>
      <c r="B5" s="6"/>
      <c r="C5" s="5">
        <v>10000</v>
      </c>
      <c r="D5" s="5">
        <v>10000</v>
      </c>
      <c r="E5" s="5">
        <v>10000</v>
      </c>
      <c r="F5" s="5">
        <v>10000</v>
      </c>
      <c r="G5" s="5">
        <v>10000</v>
      </c>
      <c r="H5" s="5">
        <v>10000</v>
      </c>
    </row>
    <row r="6" s="1" customFormat="1" ht="15.25" spans="1:8">
      <c r="A6" s="5" t="s">
        <v>12</v>
      </c>
      <c r="B6" s="6"/>
      <c r="C6" s="5">
        <f>35000*20%</f>
        <v>7000</v>
      </c>
      <c r="D6" s="5">
        <f>35000*32%</f>
        <v>11200</v>
      </c>
      <c r="E6" s="5">
        <f>35000*19.2%</f>
        <v>6720</v>
      </c>
      <c r="F6" s="5">
        <f>35000*11.52%</f>
        <v>4032</v>
      </c>
      <c r="G6" s="5">
        <f>35000*11.52%</f>
        <v>4032</v>
      </c>
      <c r="H6" s="5">
        <f>35000*5.76%</f>
        <v>2016</v>
      </c>
    </row>
    <row r="7" s="1" customFormat="1" ht="15.25" spans="1:13">
      <c r="A7" s="5" t="s">
        <v>13</v>
      </c>
      <c r="B7" s="6"/>
      <c r="C7" s="5">
        <f t="shared" ref="C7:H7" si="0">C4+C5-C6</f>
        <v>18000</v>
      </c>
      <c r="D7" s="5">
        <f t="shared" si="0"/>
        <v>13800</v>
      </c>
      <c r="E7" s="5">
        <f t="shared" si="0"/>
        <v>18280</v>
      </c>
      <c r="F7" s="5">
        <f t="shared" si="0"/>
        <v>20968</v>
      </c>
      <c r="G7" s="5">
        <f t="shared" si="0"/>
        <v>20968</v>
      </c>
      <c r="H7" s="5">
        <f t="shared" si="0"/>
        <v>22984</v>
      </c>
      <c r="M7" s="15"/>
    </row>
    <row r="8" s="1" customFormat="1" ht="15.25" spans="1:8">
      <c r="A8" s="5" t="s">
        <v>14</v>
      </c>
      <c r="B8" s="6"/>
      <c r="C8" s="5">
        <f t="shared" ref="C8:H8" si="1">C7*34%</f>
        <v>6120</v>
      </c>
      <c r="D8" s="5">
        <f t="shared" si="1"/>
        <v>4692</v>
      </c>
      <c r="E8" s="5">
        <f t="shared" si="1"/>
        <v>6215.2</v>
      </c>
      <c r="F8" s="5">
        <f t="shared" si="1"/>
        <v>7129.12</v>
      </c>
      <c r="G8" s="5">
        <f t="shared" si="1"/>
        <v>7129.12</v>
      </c>
      <c r="H8" s="5">
        <f t="shared" si="1"/>
        <v>7814.56</v>
      </c>
    </row>
    <row r="9" s="1" customFormat="1" ht="15.25" spans="1:8">
      <c r="A9" s="5" t="s">
        <v>15</v>
      </c>
      <c r="B9" s="6"/>
      <c r="C9" s="5">
        <f t="shared" ref="C9:H9" si="2">C7-C8</f>
        <v>11880</v>
      </c>
      <c r="D9" s="5">
        <f t="shared" si="2"/>
        <v>9108</v>
      </c>
      <c r="E9" s="5">
        <f t="shared" si="2"/>
        <v>12064.8</v>
      </c>
      <c r="F9" s="5">
        <f t="shared" si="2"/>
        <v>13838.88</v>
      </c>
      <c r="G9" s="5">
        <f t="shared" si="2"/>
        <v>13838.88</v>
      </c>
      <c r="H9" s="5">
        <f t="shared" si="2"/>
        <v>15169.44</v>
      </c>
    </row>
    <row r="10" s="1" customFormat="1" ht="15.25" spans="1:8">
      <c r="A10" s="5" t="s">
        <v>16</v>
      </c>
      <c r="B10" s="6"/>
      <c r="C10" s="5">
        <f t="shared" ref="C10:H10" si="3">C6</f>
        <v>7000</v>
      </c>
      <c r="D10" s="5">
        <f t="shared" si="3"/>
        <v>11200</v>
      </c>
      <c r="E10" s="5">
        <f t="shared" si="3"/>
        <v>6720</v>
      </c>
      <c r="F10" s="5">
        <f t="shared" si="3"/>
        <v>4032</v>
      </c>
      <c r="G10" s="5">
        <f t="shared" si="3"/>
        <v>4032</v>
      </c>
      <c r="H10" s="5">
        <f t="shared" si="3"/>
        <v>2016</v>
      </c>
    </row>
    <row r="11" s="1" customFormat="1" ht="15.25" spans="1:8">
      <c r="A11" s="4" t="s">
        <v>17</v>
      </c>
      <c r="B11" s="7">
        <f>B3</f>
        <v>-35000</v>
      </c>
      <c r="C11" s="7">
        <f t="shared" ref="C11:H11" si="4">C9+C10</f>
        <v>18880</v>
      </c>
      <c r="D11" s="7">
        <f t="shared" si="4"/>
        <v>20308</v>
      </c>
      <c r="E11" s="7">
        <f t="shared" si="4"/>
        <v>18784.8</v>
      </c>
      <c r="F11" s="7">
        <f t="shared" si="4"/>
        <v>17870.88</v>
      </c>
      <c r="G11" s="7">
        <f t="shared" si="4"/>
        <v>17870.88</v>
      </c>
      <c r="H11" s="7">
        <f t="shared" si="4"/>
        <v>17185.44</v>
      </c>
    </row>
    <row r="12" s="1" customFormat="1" ht="15.25" spans="1:8">
      <c r="A12" s="8" t="s">
        <v>18</v>
      </c>
      <c r="B12" s="6">
        <f>1/(1+12%)^0</f>
        <v>1</v>
      </c>
      <c r="C12" s="9">
        <f>1/(1+12%)^1</f>
        <v>0.892857142857143</v>
      </c>
      <c r="D12" s="9">
        <f>1/(1+12%)^2</f>
        <v>0.79719387755102</v>
      </c>
      <c r="E12" s="9">
        <f>1/(1+12%)^3</f>
        <v>0.711780247813411</v>
      </c>
      <c r="F12" s="9">
        <f>1/(1+12%)^4</f>
        <v>0.635518078404831</v>
      </c>
      <c r="G12" s="9">
        <f>1/(1+12%)^5</f>
        <v>0.567426855718599</v>
      </c>
      <c r="H12" s="9">
        <f>1/(1+12%)^6</f>
        <v>0.506631121177321</v>
      </c>
    </row>
    <row r="13" s="1" customFormat="1" ht="15.25" spans="1:8">
      <c r="A13" s="5" t="s">
        <v>19</v>
      </c>
      <c r="B13" s="5">
        <f t="shared" ref="B13:H13" si="5">B11*B12</f>
        <v>-35000</v>
      </c>
      <c r="C13" s="10">
        <f t="shared" si="5"/>
        <v>16857.1428571429</v>
      </c>
      <c r="D13" s="10">
        <f t="shared" si="5"/>
        <v>16189.4132653061</v>
      </c>
      <c r="E13" s="10">
        <f t="shared" si="5"/>
        <v>13370.6495991254</v>
      </c>
      <c r="F13" s="10">
        <f t="shared" si="5"/>
        <v>11357.2673170033</v>
      </c>
      <c r="G13" s="10">
        <f t="shared" si="5"/>
        <v>10140.4172473244</v>
      </c>
      <c r="H13" s="10">
        <f t="shared" si="5"/>
        <v>8706.67873512557</v>
      </c>
    </row>
    <row r="14" s="1" customFormat="1" ht="15.25" spans="1:8">
      <c r="A14" s="5" t="s">
        <v>20</v>
      </c>
      <c r="B14" s="5"/>
      <c r="C14" s="7"/>
      <c r="D14" s="7"/>
      <c r="E14" s="7"/>
      <c r="F14" s="7"/>
      <c r="G14" s="7"/>
      <c r="H14" s="11">
        <f>SUM(B13:H13)</f>
        <v>41621.5690210276</v>
      </c>
    </row>
    <row r="15" s="1" customFormat="1" spans="1:4">
      <c r="A15" s="3"/>
      <c r="B15" s="3"/>
      <c r="C15" s="3"/>
      <c r="D15" s="12"/>
    </row>
    <row r="16" s="1" customFormat="1" spans="1:4">
      <c r="A16" s="3"/>
      <c r="B16" s="3"/>
      <c r="C16" s="13"/>
      <c r="D16" s="14"/>
    </row>
  </sheetData>
  <hyperlinks>
    <hyperlink ref="A12" r:id="rId1" display="PVIF@12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2021-05-19T13:38:00Z</dcterms:created>
  <dcterms:modified xsi:type="dcterms:W3CDTF">2021-05-19T13:38:38Z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1033-11.2.0.10132</vt:lpwstr>
  </property>
</Properties>
</file>