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624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60" i="1" l="1"/>
  <c r="H62" i="1"/>
  <c r="H45" i="1"/>
  <c r="H54" i="1"/>
  <c r="H53" i="1"/>
  <c r="H52" i="1"/>
  <c r="H51" i="1"/>
  <c r="H61" i="1"/>
  <c r="H65" i="1"/>
  <c r="H66" i="1"/>
  <c r="H59" i="1"/>
  <c r="H58" i="1"/>
  <c r="H57" i="1"/>
  <c r="H48" i="1"/>
  <c r="H47" i="1"/>
  <c r="H46" i="1"/>
  <c r="H44" i="1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G6" i="2" s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6" i="2"/>
  <c r="D8" i="2"/>
  <c r="D9" i="2"/>
  <c r="D10" i="2"/>
  <c r="D11" i="2"/>
  <c r="D12" i="2"/>
  <c r="D13" i="2"/>
  <c r="D14" i="2"/>
  <c r="D15" i="2"/>
  <c r="D16" i="2"/>
  <c r="D17" i="2"/>
  <c r="D18" i="2"/>
  <c r="D19" i="2"/>
  <c r="D7" i="2"/>
  <c r="D6" i="2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R28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36" i="1"/>
  <c r="R36" i="1" s="1"/>
  <c r="P37" i="1"/>
  <c r="R37" i="1" s="1"/>
  <c r="P38" i="1"/>
  <c r="R38" i="1" s="1"/>
  <c r="N20" i="1"/>
  <c r="N21" i="1"/>
  <c r="N22" i="1"/>
  <c r="N23" i="1"/>
  <c r="N24" i="1"/>
  <c r="N25" i="1"/>
  <c r="N26" i="1"/>
  <c r="N27" i="1"/>
  <c r="N28" i="1"/>
  <c r="N30" i="1"/>
  <c r="N31" i="1"/>
  <c r="N32" i="1"/>
  <c r="N33" i="1"/>
  <c r="N34" i="1"/>
  <c r="N35" i="1"/>
  <c r="N36" i="1"/>
  <c r="N37" i="1"/>
  <c r="N38" i="1"/>
  <c r="N19" i="1"/>
  <c r="L20" i="1"/>
  <c r="L21" i="1"/>
  <c r="L22" i="1"/>
  <c r="L23" i="1"/>
  <c r="L24" i="1"/>
  <c r="L25" i="1"/>
  <c r="L26" i="1"/>
  <c r="L27" i="1"/>
  <c r="L28" i="1"/>
  <c r="L30" i="1"/>
  <c r="L31" i="1"/>
  <c r="L32" i="1"/>
  <c r="L33" i="1"/>
  <c r="L34" i="1"/>
  <c r="L35" i="1"/>
  <c r="L36" i="1"/>
  <c r="L37" i="1"/>
  <c r="L38" i="1"/>
  <c r="L19" i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7" i="1"/>
  <c r="R7" i="1" s="1"/>
  <c r="N8" i="1"/>
  <c r="N9" i="1"/>
  <c r="N10" i="1"/>
  <c r="N11" i="1"/>
  <c r="N12" i="1"/>
  <c r="N13" i="1"/>
  <c r="N14" i="1"/>
  <c r="N15" i="1"/>
  <c r="N16" i="1"/>
  <c r="N7" i="1"/>
  <c r="L10" i="1"/>
  <c r="L11" i="1"/>
  <c r="L12" i="1"/>
  <c r="L13" i="1"/>
  <c r="L14" i="1"/>
  <c r="L15" i="1"/>
  <c r="L16" i="1"/>
  <c r="L8" i="1"/>
  <c r="L9" i="1"/>
  <c r="L7" i="1"/>
</calcChain>
</file>

<file path=xl/sharedStrings.xml><?xml version="1.0" encoding="utf-8"?>
<sst xmlns="http://schemas.openxmlformats.org/spreadsheetml/2006/main" count="119" uniqueCount="108">
  <si>
    <t>GENERAL MILLS INC., AND SUBSIDIARIES</t>
  </si>
  <si>
    <t>(In millions, except par value)</t>
  </si>
  <si>
    <t>ASSETS</t>
  </si>
  <si>
    <t>Current Assets</t>
  </si>
  <si>
    <t>Cash and cash equivalents</t>
  </si>
  <si>
    <t>Receivables</t>
  </si>
  <si>
    <t>Inventories</t>
  </si>
  <si>
    <t>Prepaid expenses and other current assets</t>
  </si>
  <si>
    <t>Total current assets</t>
  </si>
  <si>
    <t>Land, buildings, and equipment</t>
  </si>
  <si>
    <t>Goodwill</t>
  </si>
  <si>
    <t>Other intangible assets</t>
  </si>
  <si>
    <t>Other assets</t>
  </si>
  <si>
    <t>Total assets</t>
  </si>
  <si>
    <t>LIABILITIES AND EQUITY</t>
  </si>
  <si>
    <t>Current liabilities:</t>
  </si>
  <si>
    <t>Accounts payable</t>
  </si>
  <si>
    <t>Current portion of long-term debt</t>
  </si>
  <si>
    <t>Notes payable</t>
  </si>
  <si>
    <t>Other current liabilities</t>
  </si>
  <si>
    <t>Total current liabilities</t>
  </si>
  <si>
    <t>Long-term debt</t>
  </si>
  <si>
    <t>Deferred income taxes</t>
  </si>
  <si>
    <t>Other liabilities</t>
  </si>
  <si>
    <t>Total liabilities</t>
  </si>
  <si>
    <t>Redeemable interest</t>
  </si>
  <si>
    <t>Stockholders' equity:</t>
  </si>
  <si>
    <t>Common stock, 754.6 shares issued, $0.10 par value</t>
  </si>
  <si>
    <t>Additional paid-in capital</t>
  </si>
  <si>
    <t>Retained earnings</t>
  </si>
  <si>
    <t>Common stock in treasury, at cost, shares of 144.8 and 152.7</t>
  </si>
  <si>
    <t>Accumulated other comprehensive loss</t>
  </si>
  <si>
    <t>Total stockholders' equity</t>
  </si>
  <si>
    <t>Noncontrolling interests</t>
  </si>
  <si>
    <t>Total equity</t>
  </si>
  <si>
    <t>Total liabilities and equity</t>
  </si>
  <si>
    <t>Common Size Analysis</t>
  </si>
  <si>
    <t>$ Change</t>
  </si>
  <si>
    <t>% Change</t>
  </si>
  <si>
    <t>Horizontal Analysis</t>
  </si>
  <si>
    <t>Consolidated Statement of Earnings</t>
  </si>
  <si>
    <t>GENERAL MILLS, INC. AND SUBSIDIARIES</t>
  </si>
  <si>
    <t>(In millions, except per share data)</t>
  </si>
  <si>
    <t>Net sales</t>
  </si>
  <si>
    <t>Cost of sales</t>
  </si>
  <si>
    <t>Selling, general, and administrative expenses</t>
  </si>
  <si>
    <t>Divestitures loss</t>
  </si>
  <si>
    <t>Restructuring, impairment, and other exit costs</t>
  </si>
  <si>
    <t>Operating profit</t>
  </si>
  <si>
    <t>Benefit plan non-service income</t>
  </si>
  <si>
    <t>Interest, net</t>
  </si>
  <si>
    <t>Earnings before income taxes and after tax earnings from joint ventures</t>
  </si>
  <si>
    <t>Net earnings, including earnings attributable to redeemable and noncontrolling interests</t>
  </si>
  <si>
    <t>Net earnings attributable to General Mills</t>
  </si>
  <si>
    <t>Fiscal Year</t>
  </si>
  <si>
    <t>Income taxes</t>
  </si>
  <si>
    <t>After tax earnings from joint ventures</t>
  </si>
  <si>
    <t>Net earnings attributable to redeemable and noncontrolling interests</t>
  </si>
  <si>
    <t>Ratio Analysis</t>
  </si>
  <si>
    <t>Ratio</t>
  </si>
  <si>
    <t>Liquidity and Efficiency</t>
  </si>
  <si>
    <t>Current ratio</t>
  </si>
  <si>
    <t>Acid test ratio</t>
  </si>
  <si>
    <t>Accounts receivable turnover</t>
  </si>
  <si>
    <t>Inventory turnover</t>
  </si>
  <si>
    <t>Days' sales uncollected</t>
  </si>
  <si>
    <t>Days' sales in inventory</t>
  </si>
  <si>
    <t>Total asset turnover</t>
  </si>
  <si>
    <t>Acid-test ratio</t>
  </si>
  <si>
    <t>Solvency</t>
  </si>
  <si>
    <t>Debt ratio</t>
  </si>
  <si>
    <t>Equity ratio</t>
  </si>
  <si>
    <t>Debt-to-equity ratio</t>
  </si>
  <si>
    <t>Times interest earned</t>
  </si>
  <si>
    <t>current assets/current liabilities</t>
  </si>
  <si>
    <t>Formula</t>
  </si>
  <si>
    <t>Calculation</t>
  </si>
  <si>
    <t>(cash+shortterm investments+current receivables)/current liabilities</t>
  </si>
  <si>
    <t>Net sales/average accounts receivable, net</t>
  </si>
  <si>
    <t>(Accounts receivable/net sales)*365</t>
  </si>
  <si>
    <t>Net sales/average total assets</t>
  </si>
  <si>
    <t>Total liabilities/total assets</t>
  </si>
  <si>
    <t>Total equity/total assets</t>
  </si>
  <si>
    <t>Total liabilities/total equity</t>
  </si>
  <si>
    <t>income before interest expense and income taxes/interest expense</t>
  </si>
  <si>
    <t>Profitability</t>
  </si>
  <si>
    <t>Profit margin ratio</t>
  </si>
  <si>
    <t>Gross margin ratio</t>
  </si>
  <si>
    <t>Return on total assets</t>
  </si>
  <si>
    <t>Return on common stockholders' equity</t>
  </si>
  <si>
    <t>Book value per common share</t>
  </si>
  <si>
    <t>Basic earnings per share</t>
  </si>
  <si>
    <t>Market prospects</t>
  </si>
  <si>
    <t>Price earnings ratio</t>
  </si>
  <si>
    <t>Dividend yield</t>
  </si>
  <si>
    <t>Net income/net sales</t>
  </si>
  <si>
    <t>(Net sales-cost of goods sold)/net sales</t>
  </si>
  <si>
    <t>Net income/average total assets</t>
  </si>
  <si>
    <t>(Net income-preferred dividends)/average common stockholders' equity</t>
  </si>
  <si>
    <t>stockholders' equity applicable to common shares/number of common shares outstanding</t>
  </si>
  <si>
    <t>(Net income-preferred dividends)/weighted average common shares outstanding</t>
  </si>
  <si>
    <t>Market price per common share/earnings per share</t>
  </si>
  <si>
    <t>Annual cash dividends per share/Market price per share</t>
  </si>
  <si>
    <t>General Mills is not effective in the management of its liquidity. The company's current assets cannot cover current debt obligations</t>
  </si>
  <si>
    <t>General Mills' profitability is low, which indicates its ineffectiveness in using its assets and equity to earn returns.</t>
  </si>
  <si>
    <t>The company's market prospects are positive, an indication that investors are hopeful of the company's prospects to earn returns on investments.</t>
  </si>
  <si>
    <t>Consolidated Balance Sheets</t>
  </si>
  <si>
    <t>General Mills's debt ratio is quite high. A preferable ratio is that of 20%, which indicates that the company is unable to cover its debt obligations. The equity ratio and debt to quite ratio are also quite high.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</si>
</sst>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/>
    <xf numFmtId="0" fontId="0" fillId="0" borderId="0" xfId="0"/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/>
    <xf numFmtId="3" fontId="0" fillId="0" borderId="0" xfId="0" applyNumberFormat="1"/>
    <xf numFmtId="10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topLeftCell="A47" workbookViewId="0">
      <selection activeCell="A55" sqref="A55:H55"/>
    </sheetView>
  </sheetViews>
  <sheetFormatPr defaultRowHeight="15" x14ac:dyDescent="0.25"/>
  <cols>
    <col min="1" max="1" width="15.7109375" customWidth="1"/>
    <col min="3" max="3" width="11.85546875" customWidth="1"/>
    <col min="7" max="7" width="14.7109375" customWidth="1"/>
    <col min="8" max="8" width="12" bestFit="1" customWidth="1"/>
  </cols>
  <sheetData>
    <row r="1" spans="1:19" x14ac:dyDescent="0.25">
      <c r="A1" s="2" t="s">
        <v>106</v>
      </c>
      <c r="B1" s="2"/>
      <c r="C1" s="2"/>
      <c r="D1" s="2"/>
      <c r="E1" s="2"/>
      <c r="F1" s="2"/>
      <c r="G1" s="2"/>
      <c r="H1" s="2"/>
      <c r="I1" s="2"/>
    </row>
    <row r="2" spans="1:19" x14ac:dyDescent="0.25">
      <c r="A2" s="2" t="s">
        <v>0</v>
      </c>
      <c r="B2" s="2"/>
      <c r="C2" s="2"/>
      <c r="D2" s="2"/>
      <c r="E2" s="2"/>
      <c r="F2" s="2"/>
      <c r="G2" s="2"/>
      <c r="H2" s="2"/>
      <c r="I2" s="2"/>
    </row>
    <row r="3" spans="1:19" x14ac:dyDescent="0.25">
      <c r="A3" s="2" t="s">
        <v>1</v>
      </c>
      <c r="B3" s="2"/>
      <c r="C3" s="2"/>
      <c r="D3" s="2"/>
      <c r="E3" s="2"/>
      <c r="F3" s="2"/>
      <c r="G3" s="2"/>
      <c r="H3" s="2"/>
      <c r="I3" s="2"/>
      <c r="L3" s="2" t="s">
        <v>36</v>
      </c>
      <c r="M3" s="2"/>
      <c r="N3" s="2"/>
      <c r="O3" s="2"/>
      <c r="P3" s="2" t="s">
        <v>39</v>
      </c>
      <c r="Q3" s="2"/>
      <c r="R3" s="2"/>
      <c r="S3" s="2"/>
    </row>
    <row r="4" spans="1:19" x14ac:dyDescent="0.25">
      <c r="F4" s="2"/>
      <c r="G4" s="2"/>
      <c r="H4" s="3">
        <v>43982</v>
      </c>
      <c r="I4" s="3"/>
      <c r="J4" s="3">
        <v>43611</v>
      </c>
      <c r="K4" s="3"/>
      <c r="L4" s="2">
        <v>2020</v>
      </c>
      <c r="M4" s="2"/>
      <c r="N4" s="2">
        <v>2019</v>
      </c>
      <c r="O4" s="2"/>
      <c r="P4" s="2" t="s">
        <v>37</v>
      </c>
      <c r="Q4" s="2"/>
      <c r="R4" s="2" t="s">
        <v>38</v>
      </c>
      <c r="S4" s="2"/>
    </row>
    <row r="5" spans="1:19" x14ac:dyDescent="0.25">
      <c r="A5" s="4" t="s">
        <v>2</v>
      </c>
      <c r="B5" s="4"/>
      <c r="C5" s="4"/>
      <c r="D5" s="4"/>
      <c r="E5" s="4"/>
      <c r="F5" s="4"/>
      <c r="G5" s="4"/>
      <c r="H5" s="7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A6" t="s">
        <v>3</v>
      </c>
      <c r="H6" s="7"/>
      <c r="I6" s="7"/>
      <c r="J6" s="7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t="s">
        <v>4</v>
      </c>
      <c r="H7" s="7">
        <v>1677.8</v>
      </c>
      <c r="I7" s="7"/>
      <c r="J7" s="7">
        <v>450</v>
      </c>
      <c r="K7" s="2"/>
      <c r="L7" s="8">
        <f>H7/H$16</f>
        <v>5.4462178681910098E-2</v>
      </c>
      <c r="M7" s="8"/>
      <c r="N7" s="8">
        <f>J7/J$16</f>
        <v>1.4944605329578363E-2</v>
      </c>
      <c r="O7" s="8"/>
      <c r="P7" s="7">
        <f>H7-J7</f>
        <v>1227.8</v>
      </c>
      <c r="Q7" s="2"/>
      <c r="R7" s="8">
        <f>P7/J7</f>
        <v>2.7284444444444444</v>
      </c>
      <c r="S7" s="8"/>
    </row>
    <row r="8" spans="1:19" x14ac:dyDescent="0.25">
      <c r="A8" t="s">
        <v>5</v>
      </c>
      <c r="H8" s="7">
        <v>1615.1</v>
      </c>
      <c r="I8" s="2"/>
      <c r="J8" s="7">
        <v>1679.7</v>
      </c>
      <c r="K8" s="2"/>
      <c r="L8" s="8">
        <f t="shared" ref="L8:L10" si="0">H8/H$16</f>
        <v>5.2426907133837762E-2</v>
      </c>
      <c r="M8" s="8"/>
      <c r="N8" s="8">
        <f t="shared" ref="N8:N16" si="1">J8/J$16</f>
        <v>5.5783230160206171E-2</v>
      </c>
      <c r="O8" s="8"/>
      <c r="P8" s="7">
        <f t="shared" ref="P8:P16" si="2">H8-J8</f>
        <v>-64.600000000000136</v>
      </c>
      <c r="Q8" s="2"/>
      <c r="R8" s="8">
        <f t="shared" ref="R8:R38" si="3">P8/J8</f>
        <v>-3.8459248675358777E-2</v>
      </c>
      <c r="S8" s="8"/>
    </row>
    <row r="9" spans="1:19" x14ac:dyDescent="0.25">
      <c r="A9" t="s">
        <v>6</v>
      </c>
      <c r="H9" s="7">
        <v>1426.3</v>
      </c>
      <c r="I9" s="2"/>
      <c r="J9" s="7">
        <v>1559.3</v>
      </c>
      <c r="K9" s="2"/>
      <c r="L9" s="8">
        <f t="shared" si="0"/>
        <v>4.6298370159737978E-2</v>
      </c>
      <c r="M9" s="8"/>
      <c r="N9" s="8">
        <f t="shared" si="1"/>
        <v>5.1784717978692309E-2</v>
      </c>
      <c r="O9" s="8"/>
      <c r="P9" s="7">
        <f t="shared" si="2"/>
        <v>-133</v>
      </c>
      <c r="Q9" s="2"/>
      <c r="R9" s="8">
        <f t="shared" si="3"/>
        <v>-8.5294683511832239E-2</v>
      </c>
      <c r="S9" s="8"/>
    </row>
    <row r="10" spans="1:19" x14ac:dyDescent="0.25">
      <c r="A10" t="s">
        <v>7</v>
      </c>
      <c r="H10" s="7">
        <v>402.1</v>
      </c>
      <c r="I10" s="2"/>
      <c r="J10" s="7">
        <v>497.5</v>
      </c>
      <c r="K10" s="2"/>
      <c r="L10" s="8">
        <f t="shared" si="0"/>
        <v>1.3052355494097063E-2</v>
      </c>
      <c r="M10" s="8"/>
      <c r="N10" s="8">
        <f t="shared" si="1"/>
        <v>1.6522091447700522E-2</v>
      </c>
      <c r="O10" s="8"/>
      <c r="P10" s="7">
        <f t="shared" si="2"/>
        <v>-95.399999999999977</v>
      </c>
      <c r="Q10" s="2"/>
      <c r="R10" s="8">
        <f t="shared" si="3"/>
        <v>-0.19175879396984921</v>
      </c>
      <c r="S10" s="8"/>
    </row>
    <row r="11" spans="1:19" x14ac:dyDescent="0.25">
      <c r="A11" t="s">
        <v>8</v>
      </c>
      <c r="H11" s="7">
        <v>5121.3</v>
      </c>
      <c r="I11" s="2"/>
      <c r="J11" s="7">
        <v>4186.5</v>
      </c>
      <c r="K11" s="2"/>
      <c r="L11" s="8">
        <f t="shared" ref="L11:L16" si="4">H11/H$16</f>
        <v>0.16623981146958292</v>
      </c>
      <c r="M11" s="8"/>
      <c r="N11" s="8">
        <f t="shared" si="1"/>
        <v>0.13903464491617737</v>
      </c>
      <c r="O11" s="8"/>
      <c r="P11" s="7">
        <f t="shared" si="2"/>
        <v>934.80000000000018</v>
      </c>
      <c r="Q11" s="2"/>
      <c r="R11" s="8">
        <f t="shared" si="3"/>
        <v>0.22328914367610181</v>
      </c>
      <c r="S11" s="8"/>
    </row>
    <row r="12" spans="1:19" x14ac:dyDescent="0.25">
      <c r="A12" t="s">
        <v>9</v>
      </c>
      <c r="H12" s="7">
        <v>3580.6</v>
      </c>
      <c r="I12" s="2"/>
      <c r="J12" s="7">
        <v>3787.2</v>
      </c>
      <c r="K12" s="2"/>
      <c r="L12" s="8">
        <f t="shared" si="4"/>
        <v>0.1162279633975726</v>
      </c>
      <c r="M12" s="8"/>
      <c r="N12" s="8">
        <f t="shared" si="1"/>
        <v>0.12577379845373149</v>
      </c>
      <c r="O12" s="8"/>
      <c r="P12" s="7">
        <f t="shared" si="2"/>
        <v>-206.59999999999991</v>
      </c>
      <c r="Q12" s="2"/>
      <c r="R12" s="8">
        <f t="shared" si="3"/>
        <v>-5.4552175749894356E-2</v>
      </c>
      <c r="S12" s="8"/>
    </row>
    <row r="13" spans="1:19" x14ac:dyDescent="0.25">
      <c r="A13" t="s">
        <v>10</v>
      </c>
      <c r="H13" s="7">
        <v>13923.2</v>
      </c>
      <c r="I13" s="2"/>
      <c r="J13" s="7">
        <v>13995.8</v>
      </c>
      <c r="K13" s="2"/>
      <c r="L13" s="8">
        <f t="shared" si="4"/>
        <v>0.45195363346285061</v>
      </c>
      <c r="M13" s="8"/>
      <c r="N13" s="8">
        <f t="shared" si="1"/>
        <v>0.46480379393713961</v>
      </c>
      <c r="O13" s="8"/>
      <c r="P13" s="7">
        <f t="shared" si="2"/>
        <v>-72.599999999998545</v>
      </c>
      <c r="Q13" s="2"/>
      <c r="R13" s="8">
        <f t="shared" si="3"/>
        <v>-5.1872704668542383E-3</v>
      </c>
      <c r="S13" s="8"/>
    </row>
    <row r="14" spans="1:19" x14ac:dyDescent="0.25">
      <c r="A14" t="s">
        <v>11</v>
      </c>
      <c r="H14" s="7">
        <v>7095.8</v>
      </c>
      <c r="I14" s="2"/>
      <c r="J14" s="7">
        <v>7166.8</v>
      </c>
      <c r="K14" s="2"/>
      <c r="L14" s="8">
        <f t="shared" si="4"/>
        <v>0.23033301197466785</v>
      </c>
      <c r="M14" s="8"/>
      <c r="N14" s="8">
        <f t="shared" si="1"/>
        <v>0.23801110550227159</v>
      </c>
      <c r="O14" s="8"/>
      <c r="P14" s="7">
        <f t="shared" si="2"/>
        <v>-71</v>
      </c>
      <c r="Q14" s="2"/>
      <c r="R14" s="8">
        <f t="shared" si="3"/>
        <v>-9.9067924317687104E-3</v>
      </c>
      <c r="S14" s="8"/>
    </row>
    <row r="15" spans="1:19" x14ac:dyDescent="0.25">
      <c r="A15" t="s">
        <v>12</v>
      </c>
      <c r="H15" s="7">
        <v>1085.8</v>
      </c>
      <c r="I15" s="2"/>
      <c r="J15" s="2">
        <v>974.9</v>
      </c>
      <c r="K15" s="2"/>
      <c r="L15" s="8">
        <f t="shared" si="4"/>
        <v>3.5245579695326011E-2</v>
      </c>
      <c r="M15" s="8"/>
      <c r="N15" s="8">
        <f t="shared" si="1"/>
        <v>3.2376657190679878E-2</v>
      </c>
      <c r="O15" s="8"/>
      <c r="P15" s="7">
        <f t="shared" si="2"/>
        <v>110.89999999999998</v>
      </c>
      <c r="Q15" s="2"/>
      <c r="R15" s="8">
        <f t="shared" si="3"/>
        <v>0.11375525694943069</v>
      </c>
      <c r="S15" s="8"/>
    </row>
    <row r="16" spans="1:19" x14ac:dyDescent="0.25">
      <c r="A16" t="s">
        <v>13</v>
      </c>
      <c r="H16" s="7">
        <v>30806.7</v>
      </c>
      <c r="I16" s="2"/>
      <c r="J16" s="7">
        <v>30111.200000000001</v>
      </c>
      <c r="K16" s="2"/>
      <c r="L16" s="8">
        <f t="shared" si="4"/>
        <v>1</v>
      </c>
      <c r="M16" s="8"/>
      <c r="N16" s="8">
        <f t="shared" si="1"/>
        <v>1</v>
      </c>
      <c r="O16" s="8"/>
      <c r="P16" s="7">
        <f t="shared" si="2"/>
        <v>695.5</v>
      </c>
      <c r="Q16" s="2"/>
      <c r="R16" s="8">
        <f t="shared" si="3"/>
        <v>2.3097717792715002E-2</v>
      </c>
      <c r="S16" s="8"/>
    </row>
    <row r="17" spans="1:19" x14ac:dyDescent="0.25">
      <c r="A17" t="s">
        <v>14</v>
      </c>
      <c r="H17" s="2"/>
      <c r="I17" s="2"/>
      <c r="J17" s="2"/>
      <c r="K17" s="2"/>
      <c r="L17" s="2"/>
      <c r="M17" s="2"/>
      <c r="N17" s="2"/>
      <c r="O17" s="2"/>
      <c r="P17" s="7"/>
      <c r="Q17" s="2"/>
      <c r="R17" s="8"/>
      <c r="S17" s="8"/>
    </row>
    <row r="18" spans="1:19" x14ac:dyDescent="0.25">
      <c r="A18" t="s">
        <v>15</v>
      </c>
      <c r="H18" s="2"/>
      <c r="I18" s="2"/>
      <c r="J18" s="2"/>
      <c r="K18" s="2"/>
      <c r="L18" s="2"/>
      <c r="M18" s="2"/>
      <c r="N18" s="2"/>
      <c r="O18" s="2"/>
      <c r="P18" s="7"/>
      <c r="Q18" s="2"/>
      <c r="R18" s="8"/>
      <c r="S18" s="8"/>
    </row>
    <row r="19" spans="1:19" x14ac:dyDescent="0.25">
      <c r="A19" t="s">
        <v>16</v>
      </c>
      <c r="H19" s="7">
        <v>3247.7</v>
      </c>
      <c r="I19" s="2"/>
      <c r="J19" s="7">
        <v>2854.1</v>
      </c>
      <c r="K19" s="2"/>
      <c r="L19" s="8">
        <f>H19/H$16</f>
        <v>0.10542187251474516</v>
      </c>
      <c r="M19" s="8"/>
      <c r="N19" s="8">
        <f>J19/J$16</f>
        <v>9.4785329046999114E-2</v>
      </c>
      <c r="O19" s="8"/>
      <c r="P19" s="7">
        <f t="shared" ref="P17:P38" si="5">H19-J19</f>
        <v>393.59999999999991</v>
      </c>
      <c r="Q19" s="2"/>
      <c r="R19" s="8">
        <f t="shared" si="3"/>
        <v>0.13790687081742053</v>
      </c>
      <c r="S19" s="8"/>
    </row>
    <row r="20" spans="1:19" x14ac:dyDescent="0.25">
      <c r="A20" t="s">
        <v>17</v>
      </c>
      <c r="H20" s="7">
        <v>2331.5</v>
      </c>
      <c r="I20" s="2"/>
      <c r="J20" s="7">
        <v>1396.5</v>
      </c>
      <c r="K20" s="2"/>
      <c r="L20" s="8">
        <f t="shared" ref="L20:L38" si="6">H20/H$16</f>
        <v>7.5681588745305409E-2</v>
      </c>
      <c r="M20" s="8"/>
      <c r="N20" s="8">
        <f t="shared" ref="N20:N38" si="7">J20/J$16</f>
        <v>4.6378091872791516E-2</v>
      </c>
      <c r="O20" s="8"/>
      <c r="P20" s="7">
        <f t="shared" si="5"/>
        <v>935</v>
      </c>
      <c r="Q20" s="2"/>
      <c r="R20" s="8">
        <f t="shared" si="3"/>
        <v>0.66953097028285002</v>
      </c>
      <c r="S20" s="8"/>
    </row>
    <row r="21" spans="1:19" x14ac:dyDescent="0.25">
      <c r="A21" t="s">
        <v>18</v>
      </c>
      <c r="H21" s="2">
        <v>279</v>
      </c>
      <c r="I21" s="2"/>
      <c r="J21" s="7">
        <v>1468.7</v>
      </c>
      <c r="K21" s="2"/>
      <c r="L21" s="8">
        <f t="shared" si="6"/>
        <v>9.0564714818529742E-3</v>
      </c>
      <c r="M21" s="8"/>
      <c r="N21" s="8">
        <f t="shared" si="7"/>
        <v>4.8775870772337207E-2</v>
      </c>
      <c r="O21" s="8"/>
      <c r="P21" s="7">
        <f t="shared" si="5"/>
        <v>-1189.7</v>
      </c>
      <c r="Q21" s="2"/>
      <c r="R21" s="8">
        <f t="shared" si="3"/>
        <v>-0.81003608633485391</v>
      </c>
      <c r="S21" s="8"/>
    </row>
    <row r="22" spans="1:19" x14ac:dyDescent="0.25">
      <c r="A22" t="s">
        <v>19</v>
      </c>
      <c r="H22" s="7">
        <v>1633.3</v>
      </c>
      <c r="I22" s="2"/>
      <c r="J22" s="7">
        <v>1367.8</v>
      </c>
      <c r="K22" s="2"/>
      <c r="L22" s="8">
        <f t="shared" si="6"/>
        <v>5.3017687710790184E-2</v>
      </c>
      <c r="M22" s="8"/>
      <c r="N22" s="8">
        <f t="shared" si="7"/>
        <v>4.5424958155105076E-2</v>
      </c>
      <c r="O22" s="8"/>
      <c r="P22" s="7">
        <f t="shared" si="5"/>
        <v>265.5</v>
      </c>
      <c r="Q22" s="2"/>
      <c r="R22" s="8">
        <f t="shared" si="3"/>
        <v>0.19410732563240241</v>
      </c>
      <c r="S22" s="8"/>
    </row>
    <row r="23" spans="1:19" x14ac:dyDescent="0.25">
      <c r="A23" t="s">
        <v>20</v>
      </c>
      <c r="H23" s="7">
        <v>7491.5</v>
      </c>
      <c r="I23" s="2"/>
      <c r="J23" s="7">
        <v>7087.1</v>
      </c>
      <c r="K23" s="2"/>
      <c r="L23" s="8">
        <f t="shared" si="6"/>
        <v>0.24317762045269373</v>
      </c>
      <c r="M23" s="8"/>
      <c r="N23" s="8">
        <f t="shared" si="7"/>
        <v>0.23536424984723292</v>
      </c>
      <c r="O23" s="8"/>
      <c r="P23" s="7">
        <f t="shared" si="5"/>
        <v>404.39999999999964</v>
      </c>
      <c r="Q23" s="2"/>
      <c r="R23" s="8">
        <f t="shared" si="3"/>
        <v>5.7061421455884581E-2</v>
      </c>
      <c r="S23" s="8"/>
    </row>
    <row r="24" spans="1:19" x14ac:dyDescent="0.25">
      <c r="A24" t="s">
        <v>21</v>
      </c>
      <c r="H24" s="7">
        <v>10929</v>
      </c>
      <c r="I24" s="2"/>
      <c r="J24" s="7">
        <v>11624.8</v>
      </c>
      <c r="K24" s="2"/>
      <c r="L24" s="8">
        <f t="shared" si="6"/>
        <v>0.35476049041279978</v>
      </c>
      <c r="M24" s="8"/>
      <c r="N24" s="8">
        <f t="shared" si="7"/>
        <v>0.38606232896729453</v>
      </c>
      <c r="O24" s="8"/>
      <c r="P24" s="7">
        <f t="shared" si="5"/>
        <v>-695.79999999999927</v>
      </c>
      <c r="Q24" s="2"/>
      <c r="R24" s="8">
        <f t="shared" si="3"/>
        <v>-5.9854793200743182E-2</v>
      </c>
      <c r="S24" s="8"/>
    </row>
    <row r="25" spans="1:19" x14ac:dyDescent="0.25">
      <c r="A25" t="s">
        <v>22</v>
      </c>
      <c r="H25" s="7">
        <v>1947.1</v>
      </c>
      <c r="I25" s="2"/>
      <c r="J25" s="7">
        <v>2031</v>
      </c>
      <c r="K25" s="2"/>
      <c r="L25" s="8">
        <f t="shared" si="6"/>
        <v>6.3203783592530191E-2</v>
      </c>
      <c r="M25" s="8"/>
      <c r="N25" s="8">
        <f t="shared" si="7"/>
        <v>6.7449985387497011E-2</v>
      </c>
      <c r="O25" s="8"/>
      <c r="P25" s="7">
        <f t="shared" si="5"/>
        <v>-83.900000000000091</v>
      </c>
      <c r="Q25" s="2"/>
      <c r="R25" s="8">
        <f t="shared" si="3"/>
        <v>-4.1309699655342244E-2</v>
      </c>
      <c r="S25" s="8"/>
    </row>
    <row r="26" spans="1:19" x14ac:dyDescent="0.25">
      <c r="A26" t="s">
        <v>23</v>
      </c>
      <c r="H26" s="7">
        <v>1545</v>
      </c>
      <c r="I26" s="2"/>
      <c r="J26" s="7">
        <v>1448.9</v>
      </c>
      <c r="K26" s="2"/>
      <c r="L26" s="8">
        <f t="shared" si="6"/>
        <v>5.0151428098433135E-2</v>
      </c>
      <c r="M26" s="8"/>
      <c r="N26" s="8">
        <f t="shared" si="7"/>
        <v>4.8118308137835755E-2</v>
      </c>
      <c r="O26" s="8"/>
      <c r="P26" s="7">
        <f t="shared" si="5"/>
        <v>96.099999999999909</v>
      </c>
      <c r="Q26" s="2"/>
      <c r="R26" s="8">
        <f t="shared" si="3"/>
        <v>6.6326178480226317E-2</v>
      </c>
      <c r="S26" s="8"/>
    </row>
    <row r="27" spans="1:19" x14ac:dyDescent="0.25">
      <c r="A27" t="s">
        <v>24</v>
      </c>
      <c r="H27" s="7">
        <v>21912.6</v>
      </c>
      <c r="I27" s="2"/>
      <c r="J27" s="7">
        <v>22191.8</v>
      </c>
      <c r="K27" s="2"/>
      <c r="L27" s="8">
        <f t="shared" si="6"/>
        <v>0.71129332255645683</v>
      </c>
      <c r="M27" s="8"/>
      <c r="N27" s="8">
        <f t="shared" si="7"/>
        <v>0.73699487233986016</v>
      </c>
      <c r="O27" s="8"/>
      <c r="P27" s="7">
        <f t="shared" si="5"/>
        <v>-279.20000000000073</v>
      </c>
      <c r="Q27" s="2"/>
      <c r="R27" s="8">
        <f t="shared" si="3"/>
        <v>-1.2581223695238815E-2</v>
      </c>
      <c r="S27" s="8"/>
    </row>
    <row r="28" spans="1:19" x14ac:dyDescent="0.25">
      <c r="A28" t="s">
        <v>25</v>
      </c>
      <c r="H28" s="2">
        <v>544.6</v>
      </c>
      <c r="I28" s="2"/>
      <c r="J28" s="2">
        <v>551.70000000000005</v>
      </c>
      <c r="K28" s="2"/>
      <c r="L28" s="8">
        <f t="shared" si="6"/>
        <v>1.7677972648806915E-2</v>
      </c>
      <c r="M28" s="8"/>
      <c r="N28" s="8">
        <f t="shared" si="7"/>
        <v>1.8322086134063074E-2</v>
      </c>
      <c r="O28" s="8"/>
      <c r="P28" s="7">
        <f t="shared" si="5"/>
        <v>-7.1000000000000227</v>
      </c>
      <c r="Q28" s="2"/>
      <c r="R28" s="8">
        <f t="shared" si="3"/>
        <v>-1.286931303244521E-2</v>
      </c>
      <c r="S28" s="8"/>
    </row>
    <row r="29" spans="1:19" x14ac:dyDescent="0.25">
      <c r="A29" t="s">
        <v>26</v>
      </c>
      <c r="H29" s="2"/>
      <c r="I29" s="2"/>
      <c r="J29" s="2"/>
      <c r="K29" s="2"/>
      <c r="L29" s="8"/>
      <c r="M29" s="8"/>
      <c r="N29" s="8"/>
      <c r="O29" s="8"/>
      <c r="P29" s="7"/>
      <c r="Q29" s="2"/>
      <c r="R29" s="8"/>
      <c r="S29" s="8"/>
    </row>
    <row r="30" spans="1:19" x14ac:dyDescent="0.25">
      <c r="A30" t="s">
        <v>27</v>
      </c>
      <c r="H30" s="2">
        <v>75.5</v>
      </c>
      <c r="I30" s="2"/>
      <c r="J30" s="2">
        <v>75.5</v>
      </c>
      <c r="K30" s="2"/>
      <c r="L30" s="8">
        <f t="shared" si="6"/>
        <v>2.4507655802146937E-3</v>
      </c>
      <c r="M30" s="8"/>
      <c r="N30" s="8">
        <f t="shared" si="7"/>
        <v>2.5073726719625918E-3</v>
      </c>
      <c r="O30" s="8"/>
      <c r="P30" s="7">
        <f t="shared" si="5"/>
        <v>0</v>
      </c>
      <c r="Q30" s="2"/>
      <c r="R30" s="8">
        <f t="shared" si="3"/>
        <v>0</v>
      </c>
      <c r="S30" s="8"/>
    </row>
    <row r="31" spans="1:19" x14ac:dyDescent="0.25">
      <c r="A31" t="s">
        <v>28</v>
      </c>
      <c r="H31" s="7">
        <v>1348.6</v>
      </c>
      <c r="I31" s="2"/>
      <c r="J31" s="7">
        <v>1386.7</v>
      </c>
      <c r="K31" s="2"/>
      <c r="L31" s="8">
        <f t="shared" si="6"/>
        <v>4.377619154274881E-2</v>
      </c>
      <c r="M31" s="8"/>
      <c r="N31" s="8">
        <f t="shared" si="7"/>
        <v>4.6052631578947366E-2</v>
      </c>
      <c r="O31" s="8"/>
      <c r="P31" s="7">
        <f t="shared" si="5"/>
        <v>-38.100000000000136</v>
      </c>
      <c r="Q31" s="2"/>
      <c r="R31" s="8">
        <f t="shared" si="3"/>
        <v>-2.7475301074493499E-2</v>
      </c>
      <c r="S31" s="8"/>
    </row>
    <row r="32" spans="1:19" x14ac:dyDescent="0.25">
      <c r="A32" t="s">
        <v>29</v>
      </c>
      <c r="H32" s="7">
        <v>15982.1</v>
      </c>
      <c r="I32" s="2"/>
      <c r="J32" s="7">
        <v>14996.7</v>
      </c>
      <c r="K32" s="2"/>
      <c r="L32" s="8">
        <f t="shared" si="6"/>
        <v>0.51878649774237418</v>
      </c>
      <c r="M32" s="8"/>
      <c r="N32" s="8">
        <f t="shared" si="7"/>
        <v>0.49804391721352853</v>
      </c>
      <c r="O32" s="8"/>
      <c r="P32" s="7">
        <f t="shared" si="5"/>
        <v>985.39999999999964</v>
      </c>
      <c r="Q32" s="2"/>
      <c r="R32" s="8">
        <f t="shared" si="3"/>
        <v>6.5707789046923634E-2</v>
      </c>
      <c r="S32" s="8"/>
    </row>
    <row r="33" spans="1:19" x14ac:dyDescent="0.25">
      <c r="A33" t="s">
        <v>30</v>
      </c>
      <c r="H33" s="7">
        <v>-6433.3</v>
      </c>
      <c r="I33" s="2"/>
      <c r="J33" s="7">
        <v>-6779</v>
      </c>
      <c r="K33" s="2"/>
      <c r="L33" s="8">
        <f t="shared" si="6"/>
        <v>-0.20882794976417468</v>
      </c>
      <c r="M33" s="8"/>
      <c r="N33" s="8">
        <f t="shared" si="7"/>
        <v>-0.22513217673158159</v>
      </c>
      <c r="O33" s="8"/>
      <c r="P33" s="7">
        <f t="shared" si="5"/>
        <v>345.69999999999982</v>
      </c>
      <c r="Q33" s="2"/>
      <c r="R33" s="8">
        <f t="shared" si="3"/>
        <v>-5.0995722082903053E-2</v>
      </c>
      <c r="S33" s="8"/>
    </row>
    <row r="34" spans="1:19" x14ac:dyDescent="0.25">
      <c r="A34" t="s">
        <v>31</v>
      </c>
      <c r="H34" s="7">
        <v>-2914.4</v>
      </c>
      <c r="I34" s="2"/>
      <c r="J34" s="7">
        <v>-2625.4</v>
      </c>
      <c r="K34" s="2"/>
      <c r="L34" s="8">
        <f t="shared" si="6"/>
        <v>-9.4602797443413281E-2</v>
      </c>
      <c r="M34" s="8"/>
      <c r="N34" s="8">
        <f t="shared" si="7"/>
        <v>-8.7190148516166743E-2</v>
      </c>
      <c r="O34" s="8"/>
      <c r="P34" s="7">
        <f t="shared" si="5"/>
        <v>-289</v>
      </c>
      <c r="Q34" s="2"/>
      <c r="R34" s="8">
        <f t="shared" si="3"/>
        <v>0.11007846423402148</v>
      </c>
      <c r="S34" s="8"/>
    </row>
    <row r="35" spans="1:19" x14ac:dyDescent="0.25">
      <c r="A35" t="s">
        <v>32</v>
      </c>
      <c r="H35" s="7">
        <v>8058.5</v>
      </c>
      <c r="I35" s="2"/>
      <c r="J35" s="7">
        <v>7054.5</v>
      </c>
      <c r="K35" s="2"/>
      <c r="L35" s="8">
        <f t="shared" si="6"/>
        <v>0.26158270765774977</v>
      </c>
      <c r="M35" s="8"/>
      <c r="N35" s="8">
        <f t="shared" si="7"/>
        <v>0.23428159621669012</v>
      </c>
      <c r="O35" s="8"/>
      <c r="P35" s="7">
        <f t="shared" si="5"/>
        <v>1004</v>
      </c>
      <c r="Q35" s="2"/>
      <c r="R35" s="8">
        <f t="shared" si="3"/>
        <v>0.14232050464242682</v>
      </c>
      <c r="S35" s="8"/>
    </row>
    <row r="36" spans="1:19" x14ac:dyDescent="0.25">
      <c r="A36" t="s">
        <v>33</v>
      </c>
      <c r="H36" s="2">
        <v>291</v>
      </c>
      <c r="I36" s="2"/>
      <c r="J36" s="2">
        <v>313.2</v>
      </c>
      <c r="K36" s="2"/>
      <c r="L36" s="8">
        <f t="shared" si="6"/>
        <v>9.4459971369864337E-3</v>
      </c>
      <c r="M36" s="8"/>
      <c r="N36" s="8">
        <f t="shared" si="7"/>
        <v>1.0401445309386539E-2</v>
      </c>
      <c r="O36" s="8"/>
      <c r="P36" s="7">
        <f t="shared" si="5"/>
        <v>-22.199999999999989</v>
      </c>
      <c r="Q36" s="2"/>
      <c r="R36" s="8">
        <f t="shared" si="3"/>
        <v>-7.0881226053639806E-2</v>
      </c>
      <c r="S36" s="8"/>
    </row>
    <row r="37" spans="1:19" x14ac:dyDescent="0.25">
      <c r="A37" t="s">
        <v>34</v>
      </c>
      <c r="H37" s="7">
        <v>8349.5</v>
      </c>
      <c r="I37" s="2"/>
      <c r="J37" s="7">
        <v>7367.7</v>
      </c>
      <c r="K37" s="2"/>
      <c r="L37" s="8">
        <f t="shared" si="6"/>
        <v>0.27102870479473623</v>
      </c>
      <c r="M37" s="8"/>
      <c r="N37" s="8">
        <f t="shared" si="7"/>
        <v>0.24468304152607667</v>
      </c>
      <c r="O37" s="8"/>
      <c r="P37" s="7">
        <f t="shared" si="5"/>
        <v>981.80000000000018</v>
      </c>
      <c r="Q37" s="2"/>
      <c r="R37" s="8">
        <f t="shared" si="3"/>
        <v>0.13325732589546266</v>
      </c>
      <c r="S37" s="8"/>
    </row>
    <row r="38" spans="1:19" x14ac:dyDescent="0.25">
      <c r="A38" t="s">
        <v>35</v>
      </c>
      <c r="H38" s="7">
        <v>30806.7</v>
      </c>
      <c r="I38" s="2"/>
      <c r="J38" s="7">
        <v>30111.200000000001</v>
      </c>
      <c r="K38" s="2"/>
      <c r="L38" s="8">
        <f t="shared" si="6"/>
        <v>1</v>
      </c>
      <c r="M38" s="8"/>
      <c r="N38" s="8">
        <f t="shared" si="7"/>
        <v>1</v>
      </c>
      <c r="O38" s="8"/>
      <c r="P38" s="7">
        <f t="shared" si="5"/>
        <v>695.5</v>
      </c>
      <c r="Q38" s="2"/>
      <c r="R38" s="8">
        <f t="shared" si="3"/>
        <v>2.3097717792715002E-2</v>
      </c>
      <c r="S38" s="8"/>
    </row>
    <row r="41" spans="1:19" x14ac:dyDescent="0.25">
      <c r="A41" s="2" t="s">
        <v>58</v>
      </c>
      <c r="B41" s="2"/>
      <c r="C41" s="2"/>
      <c r="D41" s="2"/>
      <c r="E41" s="2"/>
      <c r="F41" s="2"/>
      <c r="G41" s="2"/>
      <c r="H41" s="2"/>
    </row>
    <row r="42" spans="1:19" x14ac:dyDescent="0.25">
      <c r="A42" s="14" t="s">
        <v>59</v>
      </c>
      <c r="B42" s="14"/>
      <c r="C42" s="14"/>
      <c r="D42" s="14"/>
    </row>
    <row r="43" spans="1:19" x14ac:dyDescent="0.25">
      <c r="A43" s="13" t="s">
        <v>60</v>
      </c>
      <c r="B43" s="13"/>
      <c r="C43" s="13"/>
      <c r="D43" s="15" t="s">
        <v>75</v>
      </c>
      <c r="E43" s="15"/>
      <c r="F43" s="15"/>
      <c r="G43" s="15"/>
      <c r="H43" s="17" t="s">
        <v>76</v>
      </c>
      <c r="I43" s="1"/>
    </row>
    <row r="44" spans="1:19" ht="14.25" customHeight="1" x14ac:dyDescent="0.25">
      <c r="A44" t="s">
        <v>61</v>
      </c>
      <c r="D44" t="s">
        <v>74</v>
      </c>
      <c r="H44">
        <f>5121.3/7491.5</f>
        <v>0.68361476339851834</v>
      </c>
    </row>
    <row r="45" spans="1:19" ht="35.25" customHeight="1" x14ac:dyDescent="0.25">
      <c r="A45" t="s">
        <v>68</v>
      </c>
      <c r="D45" s="16" t="s">
        <v>77</v>
      </c>
      <c r="E45" s="16"/>
      <c r="F45" s="16"/>
      <c r="G45" s="16"/>
      <c r="H45">
        <f>(H7+H8)/H23</f>
        <v>0.43955149169058261</v>
      </c>
    </row>
    <row r="46" spans="1:19" ht="29.25" customHeight="1" x14ac:dyDescent="0.25">
      <c r="A46" t="s">
        <v>63</v>
      </c>
      <c r="D46" s="16" t="s">
        <v>78</v>
      </c>
      <c r="E46" s="16"/>
      <c r="F46" s="16"/>
      <c r="G46" s="16"/>
      <c r="H46">
        <f>17626.2/1615.1</f>
        <v>10.913379976472045</v>
      </c>
    </row>
    <row r="47" spans="1:19" x14ac:dyDescent="0.25">
      <c r="A47" t="s">
        <v>65</v>
      </c>
      <c r="D47" s="2" t="s">
        <v>79</v>
      </c>
      <c r="E47" s="2"/>
      <c r="F47" s="2"/>
      <c r="G47" s="2"/>
      <c r="H47">
        <f>(1615.1/17626.2)*365</f>
        <v>33.445183874005735</v>
      </c>
    </row>
    <row r="48" spans="1:19" x14ac:dyDescent="0.25">
      <c r="A48" t="s">
        <v>67</v>
      </c>
      <c r="D48" s="2" t="s">
        <v>80</v>
      </c>
      <c r="E48" s="2"/>
      <c r="F48" s="2"/>
      <c r="G48" s="2"/>
      <c r="H48">
        <f>17626.2/30806.7</f>
        <v>0.57215475854278453</v>
      </c>
    </row>
    <row r="49" spans="1:8" ht="29.25" customHeight="1" x14ac:dyDescent="0.25">
      <c r="A49" s="16" t="s">
        <v>103</v>
      </c>
      <c r="B49" s="16"/>
      <c r="C49" s="16"/>
      <c r="D49" s="16"/>
      <c r="E49" s="16"/>
      <c r="F49" s="16"/>
      <c r="G49" s="16"/>
      <c r="H49" s="16"/>
    </row>
    <row r="50" spans="1:8" x14ac:dyDescent="0.25">
      <c r="A50" s="13" t="s">
        <v>69</v>
      </c>
    </row>
    <row r="51" spans="1:8" x14ac:dyDescent="0.25">
      <c r="A51" t="s">
        <v>70</v>
      </c>
      <c r="D51" s="2" t="s">
        <v>81</v>
      </c>
      <c r="E51" s="2"/>
      <c r="F51" s="2"/>
      <c r="G51" s="2"/>
      <c r="H51">
        <f>H27/H16</f>
        <v>0.71129332255645683</v>
      </c>
    </row>
    <row r="52" spans="1:8" x14ac:dyDescent="0.25">
      <c r="A52" t="s">
        <v>71</v>
      </c>
      <c r="D52" s="2" t="s">
        <v>82</v>
      </c>
      <c r="E52" s="2"/>
      <c r="F52" s="2"/>
      <c r="G52" s="2"/>
      <c r="H52">
        <f>H37/H16</f>
        <v>0.27102870479473623</v>
      </c>
    </row>
    <row r="53" spans="1:8" x14ac:dyDescent="0.25">
      <c r="A53" t="s">
        <v>72</v>
      </c>
      <c r="D53" s="2" t="s">
        <v>83</v>
      </c>
      <c r="E53" s="2"/>
      <c r="F53" s="2"/>
      <c r="G53" s="2"/>
      <c r="H53">
        <f>H27/H37</f>
        <v>2.6244206239894603</v>
      </c>
    </row>
    <row r="54" spans="1:8" ht="30" customHeight="1" x14ac:dyDescent="0.25">
      <c r="A54" t="s">
        <v>73</v>
      </c>
      <c r="D54" s="16" t="s">
        <v>84</v>
      </c>
      <c r="E54" s="16"/>
      <c r="F54" s="16"/>
      <c r="G54" s="16"/>
      <c r="H54">
        <f>2600.2/466.5</f>
        <v>5.5738478027867089</v>
      </c>
    </row>
    <row r="55" spans="1:8" ht="45" customHeight="1" x14ac:dyDescent="0.25">
      <c r="A55" s="16" t="s">
        <v>107</v>
      </c>
      <c r="B55" s="16"/>
      <c r="C55" s="16"/>
      <c r="D55" s="16"/>
      <c r="E55" s="16"/>
      <c r="F55" s="16"/>
      <c r="G55" s="16"/>
      <c r="H55" s="16"/>
    </row>
    <row r="56" spans="1:8" ht="15" customHeight="1" x14ac:dyDescent="0.25">
      <c r="A56" s="19" t="s">
        <v>85</v>
      </c>
      <c r="B56" s="9"/>
      <c r="C56" s="9"/>
    </row>
    <row r="57" spans="1:8" x14ac:dyDescent="0.25">
      <c r="A57" s="5" t="s">
        <v>86</v>
      </c>
      <c r="B57" s="5"/>
      <c r="C57" s="5"/>
      <c r="D57" s="2" t="s">
        <v>95</v>
      </c>
      <c r="E57" s="2"/>
      <c r="F57" s="2"/>
      <c r="G57" s="2"/>
      <c r="H57">
        <f>2181.2/17626.2</f>
        <v>0.12374760300007941</v>
      </c>
    </row>
    <row r="58" spans="1:8" x14ac:dyDescent="0.25">
      <c r="A58" s="6" t="s">
        <v>87</v>
      </c>
      <c r="B58" s="6"/>
      <c r="C58" s="6"/>
      <c r="D58" s="2" t="s">
        <v>96</v>
      </c>
      <c r="E58" s="2"/>
      <c r="F58" s="2"/>
      <c r="G58" s="2"/>
      <c r="H58">
        <f>(17626.2-11496.7)/17626.2</f>
        <v>0.34774937309232845</v>
      </c>
    </row>
    <row r="59" spans="1:8" x14ac:dyDescent="0.25">
      <c r="A59" s="5" t="s">
        <v>88</v>
      </c>
      <c r="B59" s="5"/>
      <c r="C59" s="5"/>
      <c r="D59" s="2" t="s">
        <v>97</v>
      </c>
      <c r="E59" s="2"/>
      <c r="F59" s="2"/>
      <c r="G59" s="2"/>
      <c r="H59">
        <f>2181.2/30806.7</f>
        <v>7.0802779914758793E-2</v>
      </c>
    </row>
    <row r="60" spans="1:8" ht="30.75" customHeight="1" x14ac:dyDescent="0.25">
      <c r="A60" s="5" t="s">
        <v>89</v>
      </c>
      <c r="D60" s="16" t="s">
        <v>98</v>
      </c>
      <c r="E60" s="16"/>
      <c r="F60" s="16"/>
      <c r="G60" s="16"/>
      <c r="H60">
        <f>17626.2/609869264</f>
        <v>2.890160406575269E-5</v>
      </c>
    </row>
    <row r="61" spans="1:8" ht="31.5" customHeight="1" x14ac:dyDescent="0.25">
      <c r="A61" s="5" t="s">
        <v>90</v>
      </c>
      <c r="D61" s="16" t="s">
        <v>99</v>
      </c>
      <c r="E61" s="16"/>
      <c r="F61" s="16"/>
      <c r="G61" s="16"/>
      <c r="H61">
        <f>75.5/609.869</f>
        <v>0.12379707773308693</v>
      </c>
    </row>
    <row r="62" spans="1:8" ht="32.25" customHeight="1" x14ac:dyDescent="0.25">
      <c r="A62" s="5" t="s">
        <v>91</v>
      </c>
      <c r="D62" s="16" t="s">
        <v>100</v>
      </c>
      <c r="E62" s="16"/>
      <c r="F62" s="16"/>
      <c r="G62" s="16"/>
      <c r="H62">
        <f>17626.2/609869264</f>
        <v>2.890160406575269E-5</v>
      </c>
    </row>
    <row r="63" spans="1:8" ht="32.25" customHeight="1" x14ac:dyDescent="0.25">
      <c r="A63" s="2" t="s">
        <v>104</v>
      </c>
      <c r="B63" s="2"/>
      <c r="C63" s="2"/>
      <c r="D63" s="2"/>
      <c r="E63" s="2"/>
      <c r="F63" s="2"/>
      <c r="G63" s="2"/>
      <c r="H63" s="2"/>
    </row>
    <row r="64" spans="1:8" x14ac:dyDescent="0.25">
      <c r="A64" s="18" t="s">
        <v>92</v>
      </c>
    </row>
    <row r="65" spans="1:8" ht="30.75" customHeight="1" x14ac:dyDescent="0.25">
      <c r="A65" s="5" t="s">
        <v>93</v>
      </c>
      <c r="D65" s="16" t="s">
        <v>101</v>
      </c>
      <c r="E65" s="16"/>
      <c r="F65" s="16"/>
      <c r="G65" s="16"/>
      <c r="H65">
        <f>59.8/3.59</f>
        <v>16.657381615598887</v>
      </c>
    </row>
    <row r="66" spans="1:8" ht="30.75" customHeight="1" x14ac:dyDescent="0.25">
      <c r="A66" s="5" t="s">
        <v>94</v>
      </c>
      <c r="D66" s="16" t="s">
        <v>102</v>
      </c>
      <c r="E66" s="16"/>
      <c r="F66" s="16"/>
      <c r="G66" s="16"/>
      <c r="H66">
        <f>1.96/59.8</f>
        <v>3.2775919732441469E-2</v>
      </c>
    </row>
    <row r="67" spans="1:8" x14ac:dyDescent="0.25">
      <c r="A67" s="2" t="s">
        <v>105</v>
      </c>
      <c r="B67" s="2"/>
      <c r="C67" s="2"/>
      <c r="D67" s="2"/>
      <c r="E67" s="2"/>
      <c r="F67" s="2"/>
      <c r="G67" s="2"/>
      <c r="H67" s="2"/>
    </row>
  </sheetData>
  <mergeCells count="241">
    <mergeCell ref="A55:H55"/>
    <mergeCell ref="A63:H63"/>
    <mergeCell ref="A67:H67"/>
    <mergeCell ref="D60:G60"/>
    <mergeCell ref="D61:G61"/>
    <mergeCell ref="D62:G62"/>
    <mergeCell ref="D65:G65"/>
    <mergeCell ref="D66:G66"/>
    <mergeCell ref="A58:C58"/>
    <mergeCell ref="D57:G57"/>
    <mergeCell ref="D58:G58"/>
    <mergeCell ref="D59:G59"/>
    <mergeCell ref="D48:G48"/>
    <mergeCell ref="D51:G51"/>
    <mergeCell ref="D52:G52"/>
    <mergeCell ref="D53:G53"/>
    <mergeCell ref="D54:G54"/>
    <mergeCell ref="A49:H49"/>
    <mergeCell ref="A42:D42"/>
    <mergeCell ref="D43:G43"/>
    <mergeCell ref="D45:G45"/>
    <mergeCell ref="D46:G46"/>
    <mergeCell ref="D47:G47"/>
    <mergeCell ref="R35:S35"/>
    <mergeCell ref="R36:S36"/>
    <mergeCell ref="R37:S37"/>
    <mergeCell ref="R38:S38"/>
    <mergeCell ref="P3:S3"/>
    <mergeCell ref="A41:H41"/>
    <mergeCell ref="R29:S29"/>
    <mergeCell ref="R30:S30"/>
    <mergeCell ref="R31:S31"/>
    <mergeCell ref="R32:S32"/>
    <mergeCell ref="R33:S33"/>
    <mergeCell ref="R34:S34"/>
    <mergeCell ref="R23:S23"/>
    <mergeCell ref="R24:S24"/>
    <mergeCell ref="R25:S25"/>
    <mergeCell ref="R26:S26"/>
    <mergeCell ref="R27:S27"/>
    <mergeCell ref="R28:S28"/>
    <mergeCell ref="R17:S17"/>
    <mergeCell ref="R18:S18"/>
    <mergeCell ref="R19:S19"/>
    <mergeCell ref="R20:S20"/>
    <mergeCell ref="R21:S21"/>
    <mergeCell ref="R22:S22"/>
    <mergeCell ref="R11:S11"/>
    <mergeCell ref="R12:S12"/>
    <mergeCell ref="R13:S13"/>
    <mergeCell ref="R14:S14"/>
    <mergeCell ref="R15:S15"/>
    <mergeCell ref="R16:S16"/>
    <mergeCell ref="P35:Q35"/>
    <mergeCell ref="P36:Q36"/>
    <mergeCell ref="P37:Q37"/>
    <mergeCell ref="P38:Q38"/>
    <mergeCell ref="R5:S5"/>
    <mergeCell ref="R6:S6"/>
    <mergeCell ref="R7:S7"/>
    <mergeCell ref="R8:S8"/>
    <mergeCell ref="R9:S9"/>
    <mergeCell ref="R10:S10"/>
    <mergeCell ref="P29:Q29"/>
    <mergeCell ref="P30:Q30"/>
    <mergeCell ref="P31:Q31"/>
    <mergeCell ref="P32:Q32"/>
    <mergeCell ref="P33:Q33"/>
    <mergeCell ref="P34:Q34"/>
    <mergeCell ref="P23:Q23"/>
    <mergeCell ref="P24:Q24"/>
    <mergeCell ref="P25:Q25"/>
    <mergeCell ref="P26:Q26"/>
    <mergeCell ref="P27:Q27"/>
    <mergeCell ref="P28:Q28"/>
    <mergeCell ref="P17:Q17"/>
    <mergeCell ref="P18:Q18"/>
    <mergeCell ref="P19:Q19"/>
    <mergeCell ref="P20:Q20"/>
    <mergeCell ref="P21:Q21"/>
    <mergeCell ref="P22:Q22"/>
    <mergeCell ref="P11:Q11"/>
    <mergeCell ref="P12:Q12"/>
    <mergeCell ref="P13:Q13"/>
    <mergeCell ref="P14:Q14"/>
    <mergeCell ref="P15:Q15"/>
    <mergeCell ref="P16:Q16"/>
    <mergeCell ref="N38:O38"/>
    <mergeCell ref="L3:O3"/>
    <mergeCell ref="P4:Q4"/>
    <mergeCell ref="R4:S4"/>
    <mergeCell ref="P5:Q5"/>
    <mergeCell ref="P6:Q6"/>
    <mergeCell ref="P7:Q7"/>
    <mergeCell ref="P8:Q8"/>
    <mergeCell ref="P9:Q9"/>
    <mergeCell ref="P10:Q10"/>
    <mergeCell ref="N32:O32"/>
    <mergeCell ref="N33:O33"/>
    <mergeCell ref="N34:O34"/>
    <mergeCell ref="N35:O35"/>
    <mergeCell ref="N36:O36"/>
    <mergeCell ref="N37:O37"/>
    <mergeCell ref="N26:O26"/>
    <mergeCell ref="N27:O27"/>
    <mergeCell ref="N28:O28"/>
    <mergeCell ref="N29:O29"/>
    <mergeCell ref="N30:O30"/>
    <mergeCell ref="N31:O31"/>
    <mergeCell ref="N20:O20"/>
    <mergeCell ref="N21:O21"/>
    <mergeCell ref="N22:O22"/>
    <mergeCell ref="N23:O23"/>
    <mergeCell ref="N24:O24"/>
    <mergeCell ref="N25:O25"/>
    <mergeCell ref="N14:O14"/>
    <mergeCell ref="N15:O15"/>
    <mergeCell ref="N16:O16"/>
    <mergeCell ref="N17:O17"/>
    <mergeCell ref="N18:O18"/>
    <mergeCell ref="N19:O19"/>
    <mergeCell ref="L38:M38"/>
    <mergeCell ref="N5:O5"/>
    <mergeCell ref="N6:O6"/>
    <mergeCell ref="N7:O7"/>
    <mergeCell ref="N8:O8"/>
    <mergeCell ref="N9:O9"/>
    <mergeCell ref="N10:O10"/>
    <mergeCell ref="N11:O11"/>
    <mergeCell ref="N12:O12"/>
    <mergeCell ref="N13:O13"/>
    <mergeCell ref="L32:M32"/>
    <mergeCell ref="L33:M33"/>
    <mergeCell ref="L34:M34"/>
    <mergeCell ref="L35:M35"/>
    <mergeCell ref="L36:M36"/>
    <mergeCell ref="L37:M37"/>
    <mergeCell ref="L26:M26"/>
    <mergeCell ref="L27:M27"/>
    <mergeCell ref="L28:M28"/>
    <mergeCell ref="L29:M29"/>
    <mergeCell ref="L30:M30"/>
    <mergeCell ref="L31:M31"/>
    <mergeCell ref="L20:M20"/>
    <mergeCell ref="L21:M21"/>
    <mergeCell ref="L22:M22"/>
    <mergeCell ref="L23:M23"/>
    <mergeCell ref="L24:M24"/>
    <mergeCell ref="L25:M25"/>
    <mergeCell ref="L14:M14"/>
    <mergeCell ref="L15:M15"/>
    <mergeCell ref="L16:M16"/>
    <mergeCell ref="L17:M17"/>
    <mergeCell ref="L18:M18"/>
    <mergeCell ref="L19:M19"/>
    <mergeCell ref="N4:O4"/>
    <mergeCell ref="L5:M5"/>
    <mergeCell ref="L6:M6"/>
    <mergeCell ref="L7:M7"/>
    <mergeCell ref="L8:M8"/>
    <mergeCell ref="L9:M9"/>
    <mergeCell ref="L4:M4"/>
    <mergeCell ref="L10:M10"/>
    <mergeCell ref="L11:M11"/>
    <mergeCell ref="L12:M12"/>
    <mergeCell ref="L13:M13"/>
    <mergeCell ref="J34:K34"/>
    <mergeCell ref="J35:K35"/>
    <mergeCell ref="J36:K36"/>
    <mergeCell ref="J37:K37"/>
    <mergeCell ref="J38:K38"/>
    <mergeCell ref="A5:G5"/>
    <mergeCell ref="J28:K28"/>
    <mergeCell ref="J29:K29"/>
    <mergeCell ref="J30:K30"/>
    <mergeCell ref="J31:K31"/>
    <mergeCell ref="J32:K32"/>
    <mergeCell ref="J33:K33"/>
    <mergeCell ref="J22:K22"/>
    <mergeCell ref="J23:K23"/>
    <mergeCell ref="J24:K24"/>
    <mergeCell ref="J25:K25"/>
    <mergeCell ref="J26:K26"/>
    <mergeCell ref="J27:K27"/>
    <mergeCell ref="J16:K16"/>
    <mergeCell ref="J17:K17"/>
    <mergeCell ref="J18:K18"/>
    <mergeCell ref="J19:K19"/>
    <mergeCell ref="J20:K20"/>
    <mergeCell ref="J21:K21"/>
    <mergeCell ref="J10:K10"/>
    <mergeCell ref="J11:K11"/>
    <mergeCell ref="J12:K12"/>
    <mergeCell ref="J13:K13"/>
    <mergeCell ref="J14:K14"/>
    <mergeCell ref="J15:K15"/>
    <mergeCell ref="H34:I34"/>
    <mergeCell ref="H35:I35"/>
    <mergeCell ref="H36:I36"/>
    <mergeCell ref="H37:I37"/>
    <mergeCell ref="H38:I38"/>
    <mergeCell ref="J5:K5"/>
    <mergeCell ref="J6:K6"/>
    <mergeCell ref="J7:K7"/>
    <mergeCell ref="J8:K8"/>
    <mergeCell ref="J9:K9"/>
    <mergeCell ref="H28:I28"/>
    <mergeCell ref="H29:I29"/>
    <mergeCell ref="H30:I30"/>
    <mergeCell ref="H31:I31"/>
    <mergeCell ref="H32:I32"/>
    <mergeCell ref="H33:I33"/>
    <mergeCell ref="H22:I22"/>
    <mergeCell ref="H23:I23"/>
    <mergeCell ref="H24:I24"/>
    <mergeCell ref="H25:I25"/>
    <mergeCell ref="H26:I26"/>
    <mergeCell ref="H27:I27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J4:K4"/>
    <mergeCell ref="H5:I5"/>
    <mergeCell ref="H6:I6"/>
    <mergeCell ref="H7:I7"/>
    <mergeCell ref="H8:I8"/>
    <mergeCell ref="H9:I9"/>
    <mergeCell ref="F4:G4"/>
    <mergeCell ref="H4:I4"/>
    <mergeCell ref="A1:I1"/>
    <mergeCell ref="A2:I2"/>
    <mergeCell ref="A3:I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2" workbookViewId="0">
      <selection activeCell="C14" sqref="C14"/>
    </sheetView>
  </sheetViews>
  <sheetFormatPr defaultRowHeight="15" x14ac:dyDescent="0.25"/>
  <cols>
    <col min="1" max="1" width="45.5703125" customWidth="1"/>
    <col min="2" max="2" width="18.140625" customWidth="1"/>
    <col min="3" max="3" width="18.28515625" customWidth="1"/>
    <col min="4" max="4" width="14.5703125" customWidth="1"/>
    <col min="5" max="5" width="13.5703125" customWidth="1"/>
    <col min="6" max="6" width="12" customWidth="1"/>
    <col min="7" max="7" width="12.42578125" customWidth="1"/>
  </cols>
  <sheetData>
    <row r="1" spans="1:7" x14ac:dyDescent="0.25">
      <c r="A1" t="s">
        <v>40</v>
      </c>
    </row>
    <row r="2" spans="1:7" x14ac:dyDescent="0.25">
      <c r="A2" t="s">
        <v>41</v>
      </c>
    </row>
    <row r="3" spans="1:7" x14ac:dyDescent="0.25">
      <c r="A3" t="s">
        <v>42</v>
      </c>
    </row>
    <row r="4" spans="1:7" x14ac:dyDescent="0.25">
      <c r="B4" s="2" t="s">
        <v>54</v>
      </c>
      <c r="C4" s="2"/>
      <c r="D4" s="2" t="s">
        <v>36</v>
      </c>
      <c r="E4" s="2"/>
      <c r="F4" s="2" t="s">
        <v>39</v>
      </c>
      <c r="G4" s="2"/>
    </row>
    <row r="5" spans="1:7" x14ac:dyDescent="0.25">
      <c r="B5">
        <v>2020</v>
      </c>
      <c r="C5">
        <v>2019</v>
      </c>
      <c r="D5">
        <v>2020</v>
      </c>
      <c r="E5">
        <v>2019</v>
      </c>
      <c r="F5" t="s">
        <v>37</v>
      </c>
      <c r="G5" t="s">
        <v>38</v>
      </c>
    </row>
    <row r="6" spans="1:7" x14ac:dyDescent="0.25">
      <c r="A6" t="s">
        <v>43</v>
      </c>
      <c r="B6" s="10">
        <v>17626.2</v>
      </c>
      <c r="C6" s="10">
        <v>16865.2</v>
      </c>
      <c r="D6" s="12">
        <f>B6/B$6</f>
        <v>1</v>
      </c>
      <c r="E6" s="12">
        <f>C6/C$6</f>
        <v>1</v>
      </c>
      <c r="F6" s="10">
        <f>B6-C$6</f>
        <v>761</v>
      </c>
      <c r="G6" s="12">
        <f>F6/C$6</f>
        <v>4.5122500770818016E-2</v>
      </c>
    </row>
    <row r="7" spans="1:7" x14ac:dyDescent="0.25">
      <c r="A7" t="s">
        <v>44</v>
      </c>
      <c r="B7" s="10">
        <v>11496.7</v>
      </c>
      <c r="C7" s="10">
        <v>11108.4</v>
      </c>
      <c r="D7" s="12">
        <f>B7/B$6</f>
        <v>0.65225062690767155</v>
      </c>
      <c r="E7" s="12">
        <f t="shared" ref="E7:E19" si="0">C7/C$6</f>
        <v>0.65865806512819292</v>
      </c>
      <c r="F7" s="10">
        <f>B7-C$7</f>
        <v>388.30000000000109</v>
      </c>
      <c r="G7" s="12">
        <f>F7/C$7</f>
        <v>3.4955529149112485E-2</v>
      </c>
    </row>
    <row r="8" spans="1:7" x14ac:dyDescent="0.25">
      <c r="A8" t="s">
        <v>45</v>
      </c>
      <c r="B8" s="10">
        <v>3151.6</v>
      </c>
      <c r="C8" s="10">
        <v>2935.8</v>
      </c>
      <c r="D8" s="12">
        <f t="shared" ref="D8:D19" si="1">B8/B$6</f>
        <v>0.17880201064324697</v>
      </c>
      <c r="E8" s="12">
        <f t="shared" si="0"/>
        <v>0.17407442544410978</v>
      </c>
      <c r="F8" s="10">
        <f>B8-C$8</f>
        <v>215.79999999999973</v>
      </c>
      <c r="G8" s="12">
        <f>F8/C$8</f>
        <v>7.3506369643708602E-2</v>
      </c>
    </row>
    <row r="9" spans="1:7" x14ac:dyDescent="0.25">
      <c r="A9" t="s">
        <v>46</v>
      </c>
      <c r="B9" s="10">
        <v>0</v>
      </c>
      <c r="C9" s="10">
        <v>30</v>
      </c>
      <c r="D9" s="12">
        <f t="shared" si="1"/>
        <v>0</v>
      </c>
      <c r="E9" s="12">
        <f t="shared" si="0"/>
        <v>1.7788108056827074E-3</v>
      </c>
      <c r="F9" s="10">
        <f>B9-C$9</f>
        <v>-30</v>
      </c>
      <c r="G9" s="12">
        <f>F9/C$9</f>
        <v>-1</v>
      </c>
    </row>
    <row r="10" spans="1:7" x14ac:dyDescent="0.25">
      <c r="A10" t="s">
        <v>47</v>
      </c>
      <c r="B10" s="10">
        <v>24.4</v>
      </c>
      <c r="C10" s="10">
        <v>275.10000000000002</v>
      </c>
      <c r="D10" s="12">
        <f t="shared" si="1"/>
        <v>1.3843029127094892E-3</v>
      </c>
      <c r="E10" s="12">
        <f t="shared" si="0"/>
        <v>1.631169508811043E-2</v>
      </c>
      <c r="F10" s="10">
        <f>B10-C$10</f>
        <v>-250.70000000000002</v>
      </c>
      <c r="G10" s="12">
        <f>F10/C$10</f>
        <v>-0.91130498000727012</v>
      </c>
    </row>
    <row r="11" spans="1:7" x14ac:dyDescent="0.25">
      <c r="A11" t="s">
        <v>48</v>
      </c>
      <c r="B11" s="10">
        <v>2953.9</v>
      </c>
      <c r="C11" s="10">
        <v>2515.9</v>
      </c>
      <c r="D11" s="12">
        <f t="shared" si="1"/>
        <v>0.16758575302674428</v>
      </c>
      <c r="E11" s="12">
        <f t="shared" si="0"/>
        <v>0.14917700353390415</v>
      </c>
      <c r="F11" s="10">
        <f>B11-C$11</f>
        <v>438</v>
      </c>
      <c r="G11" s="12">
        <f>F11/C$11</f>
        <v>0.17409276998290871</v>
      </c>
    </row>
    <row r="12" spans="1:7" x14ac:dyDescent="0.25">
      <c r="A12" t="s">
        <v>49</v>
      </c>
      <c r="B12" s="10">
        <v>-112.8</v>
      </c>
      <c r="C12" s="10">
        <v>-87.9</v>
      </c>
      <c r="D12" s="12">
        <f t="shared" si="1"/>
        <v>-6.3995642849848516E-3</v>
      </c>
      <c r="E12" s="12">
        <f t="shared" si="0"/>
        <v>-5.2119156606503332E-3</v>
      </c>
      <c r="F12" s="10">
        <f>B12-C$12</f>
        <v>-24.899999999999991</v>
      </c>
      <c r="G12" s="12">
        <f>F12/C$12</f>
        <v>0.28327645051194528</v>
      </c>
    </row>
    <row r="13" spans="1:7" x14ac:dyDescent="0.25">
      <c r="A13" t="s">
        <v>50</v>
      </c>
      <c r="B13" s="10">
        <v>466.5</v>
      </c>
      <c r="C13" s="10">
        <v>521.79999999999995</v>
      </c>
      <c r="D13" s="12">
        <f t="shared" si="1"/>
        <v>2.6466283146679374E-2</v>
      </c>
      <c r="E13" s="12">
        <f t="shared" si="0"/>
        <v>3.0939449280174558E-2</v>
      </c>
      <c r="F13" s="10">
        <f>B13-C$13</f>
        <v>-55.299999999999955</v>
      </c>
      <c r="G13" s="12">
        <f>F13/C$13</f>
        <v>-0.1059793024147182</v>
      </c>
    </row>
    <row r="14" spans="1:7" ht="30" x14ac:dyDescent="0.25">
      <c r="A14" s="9" t="s">
        <v>51</v>
      </c>
      <c r="B14" s="10">
        <v>2600.1999999999998</v>
      </c>
      <c r="C14" s="11">
        <v>2082</v>
      </c>
      <c r="D14" s="12">
        <f t="shared" si="1"/>
        <v>0.14751903416504974</v>
      </c>
      <c r="E14" s="12">
        <f t="shared" si="0"/>
        <v>0.1234494699143799</v>
      </c>
      <c r="F14" s="10">
        <f>B14-C$14</f>
        <v>518.19999999999982</v>
      </c>
      <c r="G14" s="12">
        <f>F14/C$14</f>
        <v>0.24889529298751192</v>
      </c>
    </row>
    <row r="15" spans="1:7" x14ac:dyDescent="0.25">
      <c r="A15" s="9" t="s">
        <v>55</v>
      </c>
      <c r="B15" s="10">
        <v>480.5</v>
      </c>
      <c r="C15" s="10">
        <v>367.8</v>
      </c>
      <c r="D15" s="12">
        <f t="shared" si="1"/>
        <v>2.726055530970941E-2</v>
      </c>
      <c r="E15" s="12">
        <f t="shared" si="0"/>
        <v>2.1808220477669994E-2</v>
      </c>
      <c r="F15" s="10">
        <f>B15-C$15</f>
        <v>112.69999999999999</v>
      </c>
      <c r="G15" s="12">
        <f>F15/C$15</f>
        <v>0.30641653072321912</v>
      </c>
    </row>
    <row r="16" spans="1:7" x14ac:dyDescent="0.25">
      <c r="A16" s="9" t="s">
        <v>56</v>
      </c>
      <c r="B16" s="10">
        <v>91.1</v>
      </c>
      <c r="C16" s="11">
        <v>72</v>
      </c>
      <c r="D16" s="12">
        <f t="shared" si="1"/>
        <v>5.1684424322882977E-3</v>
      </c>
      <c r="E16" s="12">
        <f t="shared" si="0"/>
        <v>4.2691459336384983E-3</v>
      </c>
      <c r="F16" s="10">
        <f>B16-C$16</f>
        <v>19.099999999999994</v>
      </c>
      <c r="G16" s="12">
        <f>F16/C$16</f>
        <v>0.26527777777777772</v>
      </c>
    </row>
    <row r="17" spans="1:7" ht="30" x14ac:dyDescent="0.25">
      <c r="A17" s="9" t="s">
        <v>52</v>
      </c>
      <c r="B17" s="10">
        <v>2210.8000000000002</v>
      </c>
      <c r="C17" s="10">
        <v>1786.2</v>
      </c>
      <c r="D17" s="12">
        <f t="shared" si="1"/>
        <v>0.12542692128762864</v>
      </c>
      <c r="E17" s="12">
        <f t="shared" si="0"/>
        <v>0.10591039537034841</v>
      </c>
      <c r="F17" s="10">
        <f>B17-C$17</f>
        <v>424.60000000000014</v>
      </c>
      <c r="G17" s="12">
        <f>F17/C$17</f>
        <v>0.23771134251483603</v>
      </c>
    </row>
    <row r="18" spans="1:7" ht="30" x14ac:dyDescent="0.25">
      <c r="A18" s="9" t="s">
        <v>57</v>
      </c>
      <c r="B18" s="10">
        <v>29.6</v>
      </c>
      <c r="C18" s="10">
        <v>33.5</v>
      </c>
      <c r="D18" s="12">
        <f t="shared" si="1"/>
        <v>1.6793182875492166E-3</v>
      </c>
      <c r="E18" s="12">
        <f t="shared" si="0"/>
        <v>1.9863387330123568E-3</v>
      </c>
      <c r="F18" s="10">
        <f>B18-C$18</f>
        <v>-3.8999999999999986</v>
      </c>
      <c r="G18" s="12">
        <f>F18/C$18</f>
        <v>-0.11641791044776115</v>
      </c>
    </row>
    <row r="19" spans="1:7" x14ac:dyDescent="0.25">
      <c r="A19" t="s">
        <v>53</v>
      </c>
      <c r="B19" s="10">
        <v>2181.1999999999998</v>
      </c>
      <c r="C19" s="10">
        <v>1752.7</v>
      </c>
      <c r="D19" s="12">
        <f t="shared" si="1"/>
        <v>0.12374760300007941</v>
      </c>
      <c r="E19" s="12">
        <f t="shared" si="0"/>
        <v>0.10392405663733605</v>
      </c>
      <c r="F19" s="10">
        <f>B19-C$19</f>
        <v>428.49999999999977</v>
      </c>
      <c r="G19" s="12">
        <f>F19/C$19</f>
        <v>0.24447994522736335</v>
      </c>
    </row>
  </sheetData>
  <mergeCells count="3">
    <mergeCell ref="B4:C4"/>
    <mergeCell ref="D4:E4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"/>
    </sheetView>
  </sheetViews>
  <sheetFormatPr defaultRowHeight="15" x14ac:dyDescent="0.25"/>
  <cols>
    <col min="1" max="1" width="30.140625" customWidth="1"/>
  </cols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2020-09-25T15:34:37Z</dcterms:created>
  <dcterms:modified xsi:type="dcterms:W3CDTF">2020-09-26T17:00:44Z</dcterms:modified>
</cp:coreProperties>
</file>