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E:\Docs\"/>
    </mc:Choice>
  </mc:AlternateContent>
  <xr:revisionPtr revIDLastSave="0" documentId="8_{74FACAC2-30C3-419E-BE71-D6FC4604D971}" xr6:coauthVersionLast="47" xr6:coauthVersionMax="47" xr10:uidLastSave="{00000000-0000-0000-0000-000000000000}"/>
  <bookViews>
    <workbookView xWindow="-110" yWindow="-110" windowWidth="19420" windowHeight="10420" xr2:uid="{00000000-000D-0000-FFFF-FFFF00000000}"/>
  </bookViews>
  <sheets>
    <sheet name="Instructions" sheetId="1" r:id="rId1"/>
    <sheet name="Tab 1_BalanceSheet &amp; Inc.State" sheetId="2" r:id="rId2"/>
    <sheet name="Tab 2_Ratio Analysis" sheetId="3" r:id="rId3"/>
    <sheet name="Tab 3_Common-size Analysis" sheetId="4" r:id="rId4"/>
    <sheet name="Tab 4_Cash Flow Analysis" sheetId="5" r:id="rId5"/>
  </sheet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7" i="4" l="1"/>
  <c r="M8" i="4"/>
  <c r="M9" i="4"/>
  <c r="M11" i="4"/>
  <c r="M12" i="4"/>
  <c r="M13" i="4"/>
  <c r="M14" i="4"/>
  <c r="M15" i="4"/>
  <c r="M16" i="4"/>
  <c r="M17" i="4"/>
  <c r="M18" i="4"/>
  <c r="M6" i="4"/>
  <c r="K7" i="4"/>
  <c r="K8" i="4"/>
  <c r="K9" i="4"/>
  <c r="K11" i="4"/>
  <c r="K12" i="4"/>
  <c r="K13" i="4"/>
  <c r="K14" i="4"/>
  <c r="K15" i="4"/>
  <c r="K16" i="4"/>
  <c r="K17" i="4"/>
  <c r="K18" i="4"/>
  <c r="K6" i="4"/>
  <c r="N7" i="4"/>
  <c r="N8" i="4"/>
  <c r="N9" i="4"/>
  <c r="N11" i="4"/>
  <c r="N12" i="4"/>
  <c r="N13" i="4"/>
  <c r="N14" i="4"/>
  <c r="N15" i="4"/>
  <c r="N16" i="4"/>
  <c r="N17" i="4"/>
  <c r="N18" i="4"/>
  <c r="L7" i="4"/>
  <c r="L8" i="4"/>
  <c r="L9" i="4"/>
  <c r="L11" i="4"/>
  <c r="L12" i="4"/>
  <c r="L13" i="4"/>
  <c r="L14" i="4"/>
  <c r="L15" i="4"/>
  <c r="L16" i="4"/>
  <c r="L17" i="4"/>
  <c r="L18" i="4"/>
  <c r="J7" i="4"/>
  <c r="J8" i="4"/>
  <c r="J9" i="4"/>
  <c r="J11" i="4"/>
  <c r="J12" i="4"/>
  <c r="J13" i="4"/>
  <c r="J14" i="4"/>
  <c r="J15" i="4"/>
  <c r="J16" i="4"/>
  <c r="J17" i="4"/>
  <c r="J18" i="4"/>
  <c r="N6" i="4"/>
  <c r="L6" i="4"/>
  <c r="J6" i="4"/>
  <c r="E7" i="4"/>
  <c r="E8" i="4"/>
  <c r="E9" i="4"/>
  <c r="E10" i="4"/>
  <c r="E11" i="4"/>
  <c r="E12" i="4"/>
  <c r="E13" i="4"/>
  <c r="E14" i="4"/>
  <c r="E18" i="4"/>
  <c r="E6" i="4"/>
  <c r="C7" i="4"/>
  <c r="C8" i="4"/>
  <c r="C9" i="4"/>
  <c r="C10" i="4"/>
  <c r="C11" i="4"/>
  <c r="C12" i="4"/>
  <c r="C13" i="4"/>
  <c r="C14" i="4"/>
  <c r="C18" i="4"/>
  <c r="C6" i="4"/>
  <c r="F7" i="4"/>
  <c r="F8" i="4"/>
  <c r="F9" i="4"/>
  <c r="F10" i="4"/>
  <c r="F11" i="4"/>
  <c r="F12" i="4"/>
  <c r="F13" i="4"/>
  <c r="F14" i="4"/>
  <c r="F18" i="4"/>
  <c r="D7" i="4"/>
  <c r="D8" i="4"/>
  <c r="D9" i="4"/>
  <c r="D10" i="4"/>
  <c r="D11" i="4"/>
  <c r="D12" i="4"/>
  <c r="D13" i="4"/>
  <c r="D14" i="4"/>
  <c r="D18" i="4"/>
  <c r="F6" i="4"/>
  <c r="D6" i="4"/>
  <c r="B18" i="4"/>
  <c r="B10" i="4"/>
  <c r="B11" i="4"/>
  <c r="B12" i="4"/>
  <c r="B13" i="4"/>
  <c r="B14" i="4"/>
  <c r="B7" i="4"/>
  <c r="B8" i="4"/>
  <c r="B9" i="4"/>
  <c r="B6" i="4"/>
  <c r="C29" i="5"/>
  <c r="B29" i="5"/>
  <c r="C27" i="5"/>
  <c r="B27" i="5"/>
  <c r="C28" i="5"/>
  <c r="B28" i="5"/>
  <c r="C20" i="5"/>
  <c r="C21" i="5"/>
  <c r="C22" i="5"/>
  <c r="C23" i="5"/>
  <c r="C24" i="5"/>
  <c r="B24" i="5"/>
  <c r="B23" i="5"/>
  <c r="B38" i="5"/>
  <c r="C38" i="5"/>
  <c r="C39" i="5"/>
  <c r="C37" i="5"/>
  <c r="C36" i="5"/>
  <c r="C35" i="5"/>
  <c r="B35" i="5"/>
  <c r="B37" i="5"/>
  <c r="B36" i="5"/>
  <c r="B39" i="5"/>
  <c r="B22" i="5"/>
  <c r="B21" i="5"/>
  <c r="B20" i="5"/>
  <c r="C16" i="5"/>
  <c r="C17" i="5"/>
  <c r="B17" i="5"/>
  <c r="B16" i="5"/>
  <c r="C10" i="5"/>
  <c r="C11" i="5"/>
  <c r="C12" i="5"/>
  <c r="C13" i="5"/>
  <c r="C7" i="5"/>
  <c r="C8" i="5"/>
  <c r="B8" i="5"/>
  <c r="B13" i="5"/>
  <c r="B12" i="5"/>
  <c r="B11" i="5"/>
  <c r="B10" i="5"/>
  <c r="B7" i="5"/>
  <c r="C25" i="4"/>
  <c r="C26" i="4"/>
  <c r="C27" i="4"/>
  <c r="C28" i="4"/>
  <c r="C29" i="4"/>
  <c r="C30" i="4"/>
  <c r="C31" i="4"/>
  <c r="C32" i="4"/>
  <c r="C33" i="4"/>
  <c r="C24" i="4"/>
  <c r="E25" i="4"/>
  <c r="E26" i="4"/>
  <c r="E27" i="4"/>
  <c r="E28" i="4"/>
  <c r="E29" i="4"/>
  <c r="E30" i="4"/>
  <c r="E31" i="4"/>
  <c r="E32" i="4"/>
  <c r="E33" i="4"/>
  <c r="E24" i="4"/>
  <c r="F24" i="4"/>
  <c r="F25" i="4"/>
  <c r="F26" i="4"/>
  <c r="F27" i="4"/>
  <c r="F28" i="4"/>
  <c r="F29" i="4"/>
  <c r="F30" i="4"/>
  <c r="F31" i="4"/>
  <c r="F32" i="4"/>
  <c r="F33" i="4"/>
  <c r="D24" i="4"/>
  <c r="D25" i="4"/>
  <c r="D26" i="4"/>
  <c r="D27" i="4"/>
  <c r="D28" i="4"/>
  <c r="D29" i="4"/>
  <c r="D30" i="4"/>
  <c r="D31" i="4"/>
  <c r="D32" i="4"/>
  <c r="D33" i="4"/>
  <c r="F23" i="4"/>
  <c r="D23" i="4"/>
  <c r="B24" i="4"/>
  <c r="B25" i="4"/>
  <c r="B26" i="4"/>
  <c r="B27" i="4"/>
  <c r="B28" i="4"/>
  <c r="B29" i="4"/>
  <c r="B30" i="4"/>
  <c r="B31" i="4"/>
  <c r="B32" i="4"/>
  <c r="B33" i="4"/>
  <c r="B23" i="4"/>
  <c r="C35" i="3"/>
  <c r="D35" i="3"/>
  <c r="B35" i="3"/>
  <c r="C32" i="3"/>
  <c r="D32" i="3"/>
  <c r="C33" i="3"/>
  <c r="D33" i="3"/>
  <c r="C34" i="3"/>
  <c r="D34" i="3"/>
  <c r="B34" i="3"/>
  <c r="B33" i="3"/>
  <c r="B32" i="3"/>
  <c r="C30" i="3"/>
  <c r="D30" i="3"/>
  <c r="B30" i="3"/>
  <c r="C29" i="3"/>
  <c r="D29" i="3"/>
  <c r="B29" i="3"/>
  <c r="C22" i="3"/>
  <c r="D22" i="3"/>
  <c r="C23" i="3"/>
  <c r="D23" i="3"/>
  <c r="C24" i="3"/>
  <c r="D24" i="3"/>
  <c r="C25" i="3"/>
  <c r="D25" i="3"/>
  <c r="C26" i="3"/>
  <c r="D26" i="3"/>
  <c r="C27" i="3"/>
  <c r="D27" i="3"/>
  <c r="B27" i="3"/>
  <c r="B26" i="3"/>
  <c r="B25" i="3"/>
  <c r="B24" i="3"/>
  <c r="B23" i="3"/>
  <c r="B22" i="3"/>
  <c r="C20" i="3"/>
  <c r="D20" i="3"/>
  <c r="B20" i="3"/>
  <c r="C19" i="3"/>
  <c r="D19" i="3"/>
  <c r="B19" i="3"/>
  <c r="C18" i="3"/>
  <c r="D18" i="3"/>
  <c r="B18" i="3"/>
  <c r="C16" i="3"/>
  <c r="D16" i="3"/>
  <c r="C17" i="3"/>
  <c r="D17" i="3"/>
  <c r="B17" i="3"/>
  <c r="B16" i="3"/>
  <c r="C14" i="3"/>
  <c r="D14" i="3"/>
  <c r="B14" i="3"/>
  <c r="C13" i="3"/>
  <c r="D13" i="3"/>
  <c r="B13" i="3"/>
  <c r="C9" i="3"/>
  <c r="D9" i="3"/>
  <c r="D10" i="3" s="1"/>
  <c r="B9" i="3"/>
  <c r="B10" i="3" s="1"/>
  <c r="C12" i="3"/>
  <c r="D12" i="3"/>
  <c r="B12" i="3"/>
  <c r="C11" i="3"/>
  <c r="D11" i="3"/>
  <c r="B11" i="3"/>
  <c r="C10" i="3"/>
  <c r="C6" i="3"/>
  <c r="D6" i="3"/>
  <c r="C7" i="3"/>
  <c r="D7" i="3"/>
  <c r="B7" i="3"/>
  <c r="B6" i="3"/>
  <c r="C5" i="3"/>
  <c r="D5" i="3"/>
  <c r="B5" i="3"/>
  <c r="C39" i="2"/>
  <c r="C38" i="2"/>
  <c r="C37" i="2"/>
  <c r="C36" i="2"/>
</calcChain>
</file>

<file path=xl/sharedStrings.xml><?xml version="1.0" encoding="utf-8"?>
<sst xmlns="http://schemas.openxmlformats.org/spreadsheetml/2006/main" count="219" uniqueCount="159">
  <si>
    <t>Project 1, Step 4: Instructions for This Excel Workbook</t>
  </si>
  <si>
    <t>View the balance sheet and income statement for the client company, Largo Global Inc. (LGI), using this Excel workbook, which includes the following tabs:</t>
  </si>
  <si>
    <r>
      <t>1.</t>
    </r>
    <r>
      <rPr>
        <sz val="7"/>
        <color theme="1"/>
        <rFont val="Times New Roman"/>
        <family val="1"/>
      </rPr>
      <t xml:space="preserve">      </t>
    </r>
    <r>
      <rPr>
        <sz val="12"/>
        <color theme="1"/>
        <rFont val="Calibri"/>
        <family val="2"/>
        <scheme val="minor"/>
      </rPr>
      <t>Bal. Sheet &amp; Inc. Statement</t>
    </r>
  </si>
  <si>
    <r>
      <t>2.</t>
    </r>
    <r>
      <rPr>
        <sz val="7"/>
        <color theme="1"/>
        <rFont val="Times New Roman"/>
        <family val="1"/>
      </rPr>
      <t xml:space="preserve">      </t>
    </r>
    <r>
      <rPr>
        <sz val="12"/>
        <color theme="1"/>
        <rFont val="Calibri"/>
        <family val="2"/>
        <scheme val="minor"/>
      </rPr>
      <t>Ratio Analysis</t>
    </r>
  </si>
  <si>
    <r>
      <t>3.</t>
    </r>
    <r>
      <rPr>
        <sz val="7"/>
        <color theme="1"/>
        <rFont val="Times New Roman"/>
        <family val="1"/>
      </rPr>
      <t xml:space="preserve">      </t>
    </r>
    <r>
      <rPr>
        <sz val="12"/>
        <color theme="1"/>
        <rFont val="Calibri"/>
        <family val="2"/>
        <scheme val="minor"/>
      </rPr>
      <t>Common-size Analysis</t>
    </r>
  </si>
  <si>
    <r>
      <t>4.</t>
    </r>
    <r>
      <rPr>
        <sz val="7"/>
        <color theme="1"/>
        <rFont val="Times New Roman"/>
        <family val="1"/>
      </rPr>
      <t xml:space="preserve">      </t>
    </r>
    <r>
      <rPr>
        <sz val="12"/>
        <color theme="1"/>
        <rFont val="Calibri"/>
        <family val="2"/>
        <scheme val="minor"/>
      </rPr>
      <t>Cash Flow Analysis</t>
    </r>
  </si>
  <si>
    <t>You may submit this workbook as a milestone in Step 4, so you can receive feedback on the accuracy of your calculations before submitting your final project in Step 5 at the end of Week 2.</t>
  </si>
  <si>
    <r>
      <t>Open tab 1. You see the balance sheet and income statement for LGI for  2018–20. You also see</t>
    </r>
    <r>
      <rPr>
        <b/>
        <u/>
        <sz val="12"/>
        <color theme="5" tint="-0.249977111117893"/>
        <rFont val="Calibri"/>
        <family val="2"/>
        <scheme val="minor"/>
      </rPr>
      <t xml:space="preserve"> estimated average income </t>
    </r>
    <r>
      <rPr>
        <sz val="12"/>
        <color theme="1"/>
        <rFont val="Calibri"/>
        <family val="2"/>
        <scheme val="minor"/>
      </rPr>
      <t xml:space="preserve">statement data for LGI’s main competitors. </t>
    </r>
  </si>
  <si>
    <r>
      <t>·</t>
    </r>
    <r>
      <rPr>
        <sz val="7"/>
        <color theme="1"/>
        <rFont val="Times New Roman"/>
        <family val="1"/>
      </rPr>
      <t xml:space="preserve">         </t>
    </r>
    <r>
      <rPr>
        <sz val="12"/>
        <color theme="1"/>
        <rFont val="Calibri"/>
        <family val="2"/>
        <scheme val="minor"/>
      </rPr>
      <t xml:space="preserve">Use this information to complete the calculations in tabs 2–4. </t>
    </r>
  </si>
  <si>
    <r>
      <t>·</t>
    </r>
    <r>
      <rPr>
        <sz val="7"/>
        <color theme="1"/>
        <rFont val="Times New Roman"/>
        <family val="1"/>
      </rPr>
      <t xml:space="preserve">         </t>
    </r>
    <r>
      <rPr>
        <sz val="12"/>
        <color theme="1"/>
        <rFont val="Calibri"/>
        <family val="2"/>
        <scheme val="minor"/>
      </rPr>
      <t>Perform your calculations using the formula bar in the Excel workbook.</t>
    </r>
  </si>
  <si>
    <t xml:space="preserve">Open tab 2. You see six groups of financial ratios as well as an industry benchmark you can use for comparison with LGI's 2018–20 ratios. </t>
  </si>
  <si>
    <r>
      <t>·</t>
    </r>
    <r>
      <rPr>
        <sz val="7"/>
        <color theme="1"/>
        <rFont val="Times New Roman"/>
        <family val="1"/>
      </rPr>
      <t xml:space="preserve">         </t>
    </r>
    <r>
      <rPr>
        <sz val="12"/>
        <color theme="1"/>
        <rFont val="Calibri"/>
        <family val="2"/>
        <scheme val="minor"/>
      </rPr>
      <t xml:space="preserve">Calculate the ratios for each year. </t>
    </r>
  </si>
  <si>
    <t xml:space="preserve">Open tab 3. </t>
  </si>
  <si>
    <r>
      <t>·</t>
    </r>
    <r>
      <rPr>
        <sz val="7"/>
        <color theme="1"/>
        <rFont val="Times New Roman"/>
        <family val="1"/>
      </rPr>
      <t xml:space="preserve">         </t>
    </r>
    <r>
      <rPr>
        <sz val="12"/>
        <color theme="1"/>
        <rFont val="Calibri"/>
        <family val="2"/>
        <scheme val="minor"/>
      </rPr>
      <t>Complete a common-size analysis.</t>
    </r>
  </si>
  <si>
    <t>Open tab 4.</t>
  </si>
  <si>
    <r>
      <t>·</t>
    </r>
    <r>
      <rPr>
        <sz val="7"/>
        <color theme="1"/>
        <rFont val="Times New Roman"/>
        <family val="1"/>
      </rPr>
      <t xml:space="preserve">         </t>
    </r>
    <r>
      <rPr>
        <sz val="12"/>
        <color theme="1"/>
        <rFont val="Calibri"/>
        <family val="2"/>
        <scheme val="minor"/>
      </rPr>
      <t>Complete a cash flow analysis.</t>
    </r>
  </si>
  <si>
    <t>Largo Gobal Balance Sheet as of December 31 (millions)</t>
  </si>
  <si>
    <t>Assets:</t>
  </si>
  <si>
    <t>Liabilities and Stockholders' Equity:</t>
  </si>
  <si>
    <t>Cash and marketable securities</t>
  </si>
  <si>
    <t>Accounts payable and accruals</t>
  </si>
  <si>
    <t>Accounts receivable</t>
  </si>
  <si>
    <t>Notes payable</t>
  </si>
  <si>
    <t>Inventory</t>
  </si>
  <si>
    <t>Accrued taxes</t>
  </si>
  <si>
    <t>Other current assets</t>
  </si>
  <si>
    <t>Total current liabilities</t>
  </si>
  <si>
    <t>Total current assets</t>
  </si>
  <si>
    <t>Property, plant, and equipment</t>
  </si>
  <si>
    <t>Long-term debt</t>
  </si>
  <si>
    <t>Less: Accumulated depreciation</t>
  </si>
  <si>
    <t>Total liabilities</t>
  </si>
  <si>
    <t>Net property, plant, and equipment</t>
  </si>
  <si>
    <t>Common Stock (98,051,400 shares)</t>
  </si>
  <si>
    <t>Goodwill and other assets</t>
  </si>
  <si>
    <t>Additional Paid-in capital</t>
  </si>
  <si>
    <t>Retained earnings</t>
  </si>
  <si>
    <t xml:space="preserve"> </t>
  </si>
  <si>
    <t xml:space="preserve">  </t>
  </si>
  <si>
    <t>Treasury stock</t>
  </si>
  <si>
    <t xml:space="preserve">         Total stockholders’ equity</t>
  </si>
  <si>
    <t>Total assets</t>
  </si>
  <si>
    <t>Total liabilities and equity</t>
  </si>
  <si>
    <r>
      <rPr>
        <b/>
        <sz val="11"/>
        <color theme="5" tint="-0.249977111117893"/>
        <rFont val="Calibri"/>
        <family val="2"/>
        <scheme val="minor"/>
      </rPr>
      <t xml:space="preserve">Number </t>
    </r>
    <r>
      <rPr>
        <sz val="11"/>
        <color theme="1"/>
        <rFont val="Calibri"/>
        <family val="2"/>
        <scheme val="minor"/>
      </rPr>
      <t>of shares</t>
    </r>
  </si>
  <si>
    <r>
      <rPr>
        <b/>
        <sz val="12"/>
        <color theme="5" tint="-0.249977111117893"/>
        <rFont val="Times New Roman"/>
        <family val="1"/>
      </rPr>
      <t>E</t>
    </r>
    <r>
      <rPr>
        <b/>
        <sz val="12"/>
        <color rgb="FF000000"/>
        <rFont val="Times New Roman"/>
        <family val="1"/>
      </rPr>
      <t>stimate competitor</t>
    </r>
  </si>
  <si>
    <t>Sales (net sales)</t>
  </si>
  <si>
    <t>Cost of goods sold</t>
  </si>
  <si>
    <t>Gross profit</t>
  </si>
  <si>
    <t>Selling, general, and administrative expenses</t>
  </si>
  <si>
    <t>Earnings before Interest, taxes, depreciation, and amortization (EBITDA)</t>
  </si>
  <si>
    <t>Depreciation and amortization</t>
  </si>
  <si>
    <t>Earning before interest and taxes (EBIT) Operating income (loss)</t>
  </si>
  <si>
    <t>Interest expense</t>
  </si>
  <si>
    <t>Earnings before taxes (EBT)</t>
  </si>
  <si>
    <t>Taxes (34%)</t>
  </si>
  <si>
    <t>Net earnings (loss)/Net Income</t>
  </si>
  <si>
    <t>Average Total Assets 2020</t>
  </si>
  <si>
    <t>Jan 1, 2020</t>
  </si>
  <si>
    <t>Dec 31, 2020</t>
  </si>
  <si>
    <t>Sub-total (A)</t>
  </si>
  <si>
    <t>Average (A/2)</t>
  </si>
  <si>
    <t>Industry Benchmark</t>
  </si>
  <si>
    <t>Notes</t>
  </si>
  <si>
    <t>Liquidity Ratios</t>
  </si>
  <si>
    <t>Current ratio</t>
  </si>
  <si>
    <t>CA/CL</t>
  </si>
  <si>
    <t>Quick ratio</t>
  </si>
  <si>
    <t>CA - INV/CL</t>
  </si>
  <si>
    <t>Cash ratio</t>
  </si>
  <si>
    <t>Efficiency Ratios</t>
  </si>
  <si>
    <t>Inventory turnover ratio</t>
  </si>
  <si>
    <t>CGS/INV</t>
  </si>
  <si>
    <t>Days' sales in inventory</t>
  </si>
  <si>
    <t>365/INV turnover</t>
  </si>
  <si>
    <t>Accounts receivable turnover</t>
  </si>
  <si>
    <t>Sales / Ave AR</t>
  </si>
  <si>
    <t>Days' sales outstanding</t>
  </si>
  <si>
    <t>12 month DSO is (Ave AR/Sales)*365</t>
  </si>
  <si>
    <t>Total asset turnover (TAT)</t>
  </si>
  <si>
    <t>Fixed assets turnover</t>
  </si>
  <si>
    <t>Leverage Ratios</t>
  </si>
  <si>
    <t>Total debt ratio</t>
  </si>
  <si>
    <t>Tot Debt / Tot Assets</t>
  </si>
  <si>
    <t>Debt to equity ratio</t>
  </si>
  <si>
    <t>Tot Debt / Tot Equity</t>
  </si>
  <si>
    <t>Equity multiplier (EM)</t>
  </si>
  <si>
    <t>Times interest earned</t>
  </si>
  <si>
    <t>Cash coverage</t>
  </si>
  <si>
    <t>Profitability Ratios</t>
  </si>
  <si>
    <t>Profit Margin (PM)</t>
  </si>
  <si>
    <t>NI/Net Sales</t>
  </si>
  <si>
    <t>Gross profit margin</t>
  </si>
  <si>
    <t>GM/Sales</t>
  </si>
  <si>
    <t>Operating profit margin</t>
  </si>
  <si>
    <t>EBIT / Sales</t>
  </si>
  <si>
    <t>EBIT return on assets (EROA)</t>
  </si>
  <si>
    <t>EBIT/Tot Assets</t>
  </si>
  <si>
    <t>ROA</t>
  </si>
  <si>
    <t>NI / Tot Assets</t>
  </si>
  <si>
    <t>ROE</t>
  </si>
  <si>
    <t>Market Value ratios (*)</t>
  </si>
  <si>
    <t>Earning per share (EPS)</t>
  </si>
  <si>
    <t>n.a.</t>
  </si>
  <si>
    <t>NI / Outstanding shares</t>
  </si>
  <si>
    <t>Price-earnings ratio</t>
  </si>
  <si>
    <t>Price/EPS</t>
  </si>
  <si>
    <t>DuPont Equation</t>
  </si>
  <si>
    <t>PM</t>
  </si>
  <si>
    <t>EM</t>
  </si>
  <si>
    <t>(*) Price per share</t>
  </si>
  <si>
    <t>% of Assets</t>
  </si>
  <si>
    <t>change</t>
  </si>
  <si>
    <t>Other current assts</t>
  </si>
  <si>
    <t>% of Sales</t>
  </si>
  <si>
    <t>Net sales</t>
  </si>
  <si>
    <t>Taxes</t>
  </si>
  <si>
    <t>Operating Activities</t>
  </si>
  <si>
    <t xml:space="preserve">   Net income</t>
  </si>
  <si>
    <t>Additions (sources of cash)</t>
  </si>
  <si>
    <t xml:space="preserve">   Depreciation </t>
  </si>
  <si>
    <t xml:space="preserve">   Increase in accounts payable</t>
  </si>
  <si>
    <t>Subtractions (uses of cash)</t>
  </si>
  <si>
    <t xml:space="preserve">   Increase in accounts receivable</t>
  </si>
  <si>
    <t xml:space="preserve">   Decrease in accrued income taxes</t>
  </si>
  <si>
    <t xml:space="preserve">   Increase in other current assets</t>
  </si>
  <si>
    <t xml:space="preserve">   Increase in inventories</t>
  </si>
  <si>
    <t>Net cash provided by operating activities</t>
  </si>
  <si>
    <t>Long-Term Investing Activities</t>
  </si>
  <si>
    <t xml:space="preserve">   Increase in property equipment</t>
  </si>
  <si>
    <t xml:space="preserve">   Decrease in goodwill and other assets</t>
  </si>
  <si>
    <t xml:space="preserve">Net cash used in investing activities </t>
  </si>
  <si>
    <t>Financing Activities</t>
  </si>
  <si>
    <t xml:space="preserve">   Increase in notes payable</t>
  </si>
  <si>
    <t xml:space="preserve">   Increase in long-term debt</t>
  </si>
  <si>
    <t xml:space="preserve">   Sale of common stock</t>
  </si>
  <si>
    <t xml:space="preserve">   Payment of cash dividends **</t>
  </si>
  <si>
    <t xml:space="preserve">   Purchase of treasury stock</t>
  </si>
  <si>
    <t>Net cash provided by financing activities</t>
  </si>
  <si>
    <t>Net increase in cash and marketable securities</t>
  </si>
  <si>
    <t>Cash and marketable securities at beginning of year</t>
  </si>
  <si>
    <t>Cash and marketable securities at end of year</t>
  </si>
  <si>
    <t>** Dividends:</t>
  </si>
  <si>
    <t>Jan 1 Retained Earnings</t>
  </si>
  <si>
    <t>add Net Income</t>
  </si>
  <si>
    <t>sub-total</t>
  </si>
  <si>
    <t>less dividends</t>
  </si>
  <si>
    <t>Dec 31 Retained Earnings</t>
  </si>
  <si>
    <t>EBIT / Int Exp</t>
  </si>
  <si>
    <t xml:space="preserve">EBITDA/ Int Exp </t>
  </si>
  <si>
    <t xml:space="preserve">Cash&amp;Cash Equivalents/ CL </t>
  </si>
  <si>
    <t>TAT**</t>
  </si>
  <si>
    <t>Note: Assets on Jan 1, 2020 = Assets on Dec 31, 2019</t>
  </si>
  <si>
    <t>Net Sales / Ave Total Assets</t>
  </si>
  <si>
    <t>Net Sales / Ave Net Fixed Assets</t>
  </si>
  <si>
    <t xml:space="preserve">(**) Instructor’s Note: Why are average balance sheet amounts used in calculating the turnover ratios? In the calculation of a turnover ratio, the numerator is an amount from an annual income statement, while the denominator is a balance sheet amount. Since a balance sheet amount is a snapshot and reflects only an instant or moment, there is an inconsistency between the numerator and the denominator. For example, the numerator in the inventory turnover ratio is the cost of goods sold for the 365-day year, while the denominator reflects the cost of inventory for a just one moment at the end of the last day of the accounting year. To overcome this shortcoming, the denominator needs to be representative of all of the moments during the year. When the inventory amount on last year's balance sheet and the amount on this year's balance sheet are the only amounts available, it is common to use the average of these two balance sheet amounts in the denominator. It is also common to use the average of these two balance sheet amounts in the trend analysis.
With the same reason, Dupont ratio can be expressed as: 
DuPont Analysis = Net Profit Margin × TAT × EM
where:
Net Profit Margin= Net Income/Sales
TAT=Asset turnover         Total Asset Turnover=Sales/Average Total Asset
EM=Equity multiplier    Equity Multiplier=Average Total Assets/Average Shareholders’ Equity
It is worth noting that the textbook focuses on the single year’s ratio analysis which is correct but is not recommended for the trend analysis for this project.  </t>
  </si>
  <si>
    <t xml:space="preserve">Instructions: All grey cells need to be filled. Numbers in the yellow colour cells are the sums of each activities. The sum of numbers in grey cells in each category must equal the number in the yellow colour cell.    </t>
  </si>
  <si>
    <t>Revised on 11-25-2022</t>
  </si>
  <si>
    <t>Average Total Assets/Average Shareholders’ Equity</t>
  </si>
  <si>
    <t>NI / Ave. 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</si>
</sst>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quot;$&quot;#,##0.00"/>
  </numFmts>
  <fonts count="24" x14ac:knownFonts="1">
    <font>
      <sz val="11"/>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1"/>
      <name val="Times New Roman"/>
      <family val="1"/>
    </font>
    <font>
      <b/>
      <sz val="12"/>
      <color theme="1"/>
      <name val="Times New Roman"/>
      <family val="1"/>
    </font>
    <font>
      <b/>
      <sz val="10"/>
      <color theme="1"/>
      <name val="Times New Roman"/>
      <family val="1"/>
    </font>
    <font>
      <sz val="10"/>
      <color theme="1"/>
      <name val="Times New Roman"/>
      <family val="1"/>
    </font>
    <font>
      <sz val="12"/>
      <color rgb="FF000000"/>
      <name val="Times New Roman"/>
      <family val="1"/>
    </font>
    <font>
      <b/>
      <sz val="12"/>
      <color rgb="FF000000"/>
      <name val="Times New Roman"/>
      <family val="1"/>
    </font>
    <font>
      <sz val="11"/>
      <color rgb="FF000000"/>
      <name val="Calibri"/>
      <family val="2"/>
    </font>
    <font>
      <b/>
      <sz val="11"/>
      <color rgb="FF000000"/>
      <name val="Calibri"/>
      <family val="2"/>
    </font>
    <font>
      <b/>
      <sz val="11"/>
      <color rgb="FF000000"/>
      <name val="Times New Roman"/>
      <family val="1"/>
    </font>
    <font>
      <sz val="11"/>
      <color rgb="FF000000"/>
      <name val="Times New Roman"/>
      <family val="1"/>
    </font>
    <font>
      <sz val="7"/>
      <color theme="1"/>
      <name val="Times New Roman"/>
      <family val="1"/>
    </font>
    <font>
      <sz val="12"/>
      <color theme="1"/>
      <name val="Symbol"/>
      <family val="1"/>
      <charset val="2"/>
    </font>
    <font>
      <b/>
      <sz val="11"/>
      <name val="Calibri"/>
      <family val="2"/>
      <scheme val="minor"/>
    </font>
    <font>
      <b/>
      <i/>
      <sz val="12"/>
      <color rgb="FFFF0000"/>
      <name val="Times New Roman"/>
      <family val="1"/>
    </font>
    <font>
      <sz val="11"/>
      <color theme="5" tint="-0.249977111117893"/>
      <name val="Calibri"/>
      <family val="2"/>
      <scheme val="minor"/>
    </font>
    <font>
      <b/>
      <sz val="11"/>
      <color theme="5" tint="-0.249977111117893"/>
      <name val="Calibri"/>
      <family val="2"/>
      <scheme val="minor"/>
    </font>
    <font>
      <b/>
      <sz val="12"/>
      <color theme="5" tint="-0.249977111117893"/>
      <name val="Times New Roman"/>
      <family val="1"/>
    </font>
    <font>
      <b/>
      <sz val="11"/>
      <color theme="5" tint="-0.249977111117893"/>
      <name val="Calibri"/>
      <family val="2"/>
    </font>
    <font>
      <b/>
      <u/>
      <sz val="12"/>
      <color theme="5" tint="-0.249977111117893"/>
      <name val="Calibri"/>
      <family val="2"/>
      <scheme val="minor"/>
    </font>
    <font>
      <sz val="11"/>
      <color theme="1"/>
      <name val="Calibri"/>
      <family val="2"/>
      <scheme val="minor"/>
    </font>
  </fonts>
  <fills count="11">
    <fill>
      <patternFill patternType="none"/>
    </fill>
    <fill>
      <patternFill patternType="gray125"/>
    </fill>
    <fill>
      <patternFill patternType="solid">
        <fgColor rgb="FFF2F2F2"/>
        <bgColor rgb="FF000000"/>
      </patternFill>
    </fill>
    <fill>
      <patternFill patternType="solid">
        <fgColor rgb="FFFFFFFF"/>
        <bgColor indexed="64"/>
      </patternFill>
    </fill>
    <fill>
      <patternFill patternType="solid">
        <fgColor rgb="FFFFFF00"/>
        <bgColor rgb="FF000000"/>
      </patternFill>
    </fill>
    <fill>
      <patternFill patternType="solid">
        <fgColor theme="0"/>
        <bgColor rgb="FF000000"/>
      </patternFill>
    </fill>
    <fill>
      <patternFill patternType="solid">
        <fgColor theme="0" tint="-4.9989318521683403E-2"/>
        <bgColor indexed="64"/>
      </patternFill>
    </fill>
    <fill>
      <patternFill patternType="solid">
        <fgColor rgb="FFFFC00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6">
    <border>
      <left/>
      <right/>
      <top/>
      <bottom/>
      <diagonal/>
    </border>
    <border>
      <left/>
      <right/>
      <top/>
      <bottom style="medium">
        <color indexed="64"/>
      </bottom>
      <diagonal/>
    </border>
    <border>
      <left/>
      <right/>
      <top/>
      <bottom style="double">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theme="5" tint="-0.24994659260841701"/>
      </left>
      <right style="medium">
        <color theme="5" tint="-0.24994659260841701"/>
      </right>
      <top style="medium">
        <color theme="5" tint="-0.24994659260841701"/>
      </top>
      <bottom style="medium">
        <color theme="5" tint="-0.24994659260841701"/>
      </bottom>
      <diagonal/>
    </border>
    <border>
      <left style="medium">
        <color theme="5" tint="-0.24994659260841701"/>
      </left>
      <right style="medium">
        <color theme="5" tint="-0.24994659260841701"/>
      </right>
      <top style="medium">
        <color theme="5" tint="-0.24994659260841701"/>
      </top>
      <bottom/>
      <diagonal/>
    </border>
    <border>
      <left style="medium">
        <color theme="5" tint="-0.24994659260841701"/>
      </left>
      <right style="medium">
        <color theme="5" tint="-0.24994659260841701"/>
      </right>
      <top/>
      <bottom/>
      <diagonal/>
    </border>
    <border>
      <left style="medium">
        <color theme="5" tint="-0.24994659260841701"/>
      </left>
      <right style="medium">
        <color theme="5" tint="-0.24994659260841701"/>
      </right>
      <top/>
      <bottom style="medium">
        <color theme="5" tint="-0.24994659260841701"/>
      </bottom>
      <diagonal/>
    </border>
    <border>
      <left style="medium">
        <color theme="7" tint="-0.499984740745262"/>
      </left>
      <right style="medium">
        <color theme="7" tint="-0.499984740745262"/>
      </right>
      <top style="medium">
        <color theme="7" tint="-0.499984740745262"/>
      </top>
      <bottom/>
      <diagonal/>
    </border>
    <border>
      <left style="medium">
        <color theme="7" tint="-0.499984740745262"/>
      </left>
      <right style="medium">
        <color theme="7" tint="-0.499984740745262"/>
      </right>
      <top/>
      <bottom style="medium">
        <color theme="7" tint="-0.499984740745262"/>
      </bottom>
      <diagonal/>
    </border>
    <border>
      <left/>
      <right/>
      <top style="thick">
        <color theme="5" tint="-0.24994659260841701"/>
      </top>
      <bottom style="double">
        <color theme="5" tint="-0.24994659260841701"/>
      </bottom>
      <diagonal/>
    </border>
    <border>
      <left style="medium">
        <color theme="5" tint="-0.24994659260841701"/>
      </left>
      <right style="medium">
        <color theme="5" tint="-0.24994659260841701"/>
      </right>
      <top/>
      <bottom style="medium">
        <color indexed="64"/>
      </bottom>
      <diagonal/>
    </border>
    <border>
      <left/>
      <right/>
      <top style="medium">
        <color theme="5" tint="-0.24994659260841701"/>
      </top>
      <bottom/>
      <diagonal/>
    </border>
    <border>
      <left/>
      <right/>
      <top style="medium">
        <color theme="5" tint="-0.24994659260841701"/>
      </top>
      <bottom style="medium">
        <color theme="5" tint="-0.24994659260841701"/>
      </bottom>
      <diagonal/>
    </border>
    <border>
      <left/>
      <right/>
      <top style="double">
        <color theme="5" tint="-0.24994659260841701"/>
      </top>
      <bottom/>
      <diagonal/>
    </border>
    <border>
      <left/>
      <right style="thick">
        <color theme="5" tint="-0.24994659260841701"/>
      </right>
      <top style="thick">
        <color theme="5" tint="-0.24994659260841701"/>
      </top>
      <bottom style="double">
        <color theme="5" tint="-0.24994659260841701"/>
      </bottom>
      <diagonal/>
    </border>
    <border>
      <left style="thick">
        <color theme="5" tint="-0.24994659260841701"/>
      </left>
      <right style="thick">
        <color theme="5" tint="-0.24994659260841701"/>
      </right>
      <top style="thick">
        <color theme="5" tint="-0.24994659260841701"/>
      </top>
      <bottom style="double">
        <color theme="5" tint="-0.24994659260841701"/>
      </bottom>
      <diagonal/>
    </border>
    <border>
      <left style="thick">
        <color theme="5" tint="-0.24994659260841701"/>
      </left>
      <right/>
      <top style="thick">
        <color theme="5" tint="-0.24994659260841701"/>
      </top>
      <bottom style="double">
        <color theme="5" tint="-0.24994659260841701"/>
      </bottom>
      <diagonal/>
    </border>
    <border>
      <left style="medium">
        <color theme="5" tint="-0.24994659260841701"/>
      </left>
      <right style="medium">
        <color theme="5" tint="-0.24994659260841701"/>
      </right>
      <top style="medium">
        <color theme="5" tint="-0.24994659260841701"/>
      </top>
      <bottom style="thick">
        <color theme="5" tint="-0.24994659260841701"/>
      </bottom>
      <diagonal/>
    </border>
    <border>
      <left/>
      <right style="medium">
        <color theme="5" tint="-0.24994659260841701"/>
      </right>
      <top style="thick">
        <color theme="5" tint="-0.24994659260841701"/>
      </top>
      <bottom style="double">
        <color theme="5" tint="-0.24994659260841701"/>
      </bottom>
      <diagonal/>
    </border>
    <border>
      <left style="medium">
        <color theme="5" tint="-0.24994659260841701"/>
      </left>
      <right style="medium">
        <color theme="5" tint="-0.24994659260841701"/>
      </right>
      <top style="thick">
        <color theme="5" tint="-0.24994659260841701"/>
      </top>
      <bottom style="double">
        <color theme="5" tint="-0.24994659260841701"/>
      </bottom>
      <diagonal/>
    </border>
    <border>
      <left style="medium">
        <color theme="5" tint="-0.24994659260841701"/>
      </left>
      <right/>
      <top style="thick">
        <color theme="5" tint="-0.24994659260841701"/>
      </top>
      <bottom style="double">
        <color theme="5" tint="-0.24994659260841701"/>
      </bottom>
      <diagonal/>
    </border>
    <border>
      <left style="medium">
        <color theme="5" tint="-0.24994659260841701"/>
      </left>
      <right/>
      <top/>
      <bottom/>
      <diagonal/>
    </border>
    <border>
      <left style="medium">
        <color theme="5" tint="-0.24994659260841701"/>
      </left>
      <right/>
      <top style="medium">
        <color theme="5" tint="-0.24994659260841701"/>
      </top>
      <bottom/>
      <diagonal/>
    </border>
    <border>
      <left style="medium">
        <color indexed="64"/>
      </left>
      <right/>
      <top/>
      <bottom/>
      <diagonal/>
    </border>
  </borders>
  <cellStyleXfs count="3">
    <xf numFmtId="0" fontId="0" fillId="0" borderId="0"/>
    <xf numFmtId="43" fontId="23" fillId="0" borderId="0" applyFont="0" applyFill="0" applyBorder="0" applyAlignment="0" applyProtection="0"/>
    <xf numFmtId="9" fontId="23" fillId="0" borderId="0" applyFont="0" applyFill="0" applyBorder="0" applyAlignment="0" applyProtection="0"/>
  </cellStyleXfs>
  <cellXfs count="118">
    <xf numFmtId="0" fontId="0" fillId="0" borderId="0" xfId="0"/>
    <xf numFmtId="0" fontId="6" fillId="0" borderId="0" xfId="0" applyFont="1" applyAlignment="1">
      <alignment vertical="center" wrapText="1"/>
    </xf>
    <xf numFmtId="0" fontId="4" fillId="0" borderId="0" xfId="0" applyFont="1"/>
    <xf numFmtId="0" fontId="7"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horizontal="right" vertical="center" wrapText="1"/>
    </xf>
    <xf numFmtId="0" fontId="5" fillId="0" borderId="0" xfId="0" applyFont="1" applyAlignment="1">
      <alignment vertical="center" wrapText="1"/>
    </xf>
    <xf numFmtId="0" fontId="4" fillId="0" borderId="0" xfId="0" applyFont="1" applyAlignment="1">
      <alignment horizontal="left" vertical="center" wrapText="1" indent="2"/>
    </xf>
    <xf numFmtId="0" fontId="4" fillId="0" borderId="0" xfId="0" applyFont="1" applyAlignment="1">
      <alignment horizontal="left" vertical="center" wrapText="1" indent="1"/>
    </xf>
    <xf numFmtId="0" fontId="8" fillId="0" borderId="0" xfId="0" applyFont="1" applyAlignment="1">
      <alignment vertical="center" wrapText="1"/>
    </xf>
    <xf numFmtId="6" fontId="4" fillId="0" borderId="0" xfId="0" applyNumberFormat="1" applyFont="1" applyAlignment="1">
      <alignment horizontal="right" vertical="center" wrapText="1"/>
    </xf>
    <xf numFmtId="3" fontId="4" fillId="0" borderId="0" xfId="0" applyNumberFormat="1" applyFont="1" applyAlignment="1">
      <alignment horizontal="right" vertical="center" wrapText="1"/>
    </xf>
    <xf numFmtId="164" fontId="0" fillId="0" borderId="0" xfId="0" applyNumberFormat="1"/>
    <xf numFmtId="0" fontId="3" fillId="0" borderId="0" xfId="0" applyFont="1" applyAlignment="1">
      <alignment horizontal="center"/>
    </xf>
    <xf numFmtId="0" fontId="8" fillId="0" borderId="0" xfId="0" applyFont="1" applyAlignment="1">
      <alignment wrapText="1"/>
    </xf>
    <xf numFmtId="6" fontId="8" fillId="0" borderId="0" xfId="0" applyNumberFormat="1" applyFont="1" applyAlignment="1">
      <alignment wrapText="1"/>
    </xf>
    <xf numFmtId="0" fontId="10" fillId="0" borderId="0" xfId="0" applyFont="1" applyAlignment="1">
      <alignment wrapText="1"/>
    </xf>
    <xf numFmtId="0" fontId="12" fillId="2" borderId="0" xfId="0" applyFont="1" applyFill="1" applyAlignment="1">
      <alignment wrapText="1"/>
    </xf>
    <xf numFmtId="0" fontId="13" fillId="0" borderId="0" xfId="0" applyFont="1" applyAlignment="1">
      <alignment wrapText="1"/>
    </xf>
    <xf numFmtId="0" fontId="4" fillId="0" borderId="0" xfId="0" applyFont="1" applyAlignment="1">
      <alignment wrapText="1"/>
    </xf>
    <xf numFmtId="0" fontId="3" fillId="0" borderId="0" xfId="0" applyFont="1" applyAlignment="1">
      <alignment horizontal="center" vertical="center"/>
    </xf>
    <xf numFmtId="0" fontId="3" fillId="0" borderId="0" xfId="0" applyFont="1" applyAlignment="1">
      <alignment vertical="center"/>
    </xf>
    <xf numFmtId="0" fontId="15" fillId="0" borderId="0" xfId="0" applyFont="1" applyAlignment="1">
      <alignment horizontal="left" vertical="center" indent="5"/>
    </xf>
    <xf numFmtId="0" fontId="3" fillId="0" borderId="0" xfId="0" applyFont="1"/>
    <xf numFmtId="0" fontId="5" fillId="0" borderId="0" xfId="0" applyFont="1" applyAlignment="1">
      <alignment horizontal="center"/>
    </xf>
    <xf numFmtId="0" fontId="10" fillId="4" borderId="0" xfId="0" applyFont="1" applyFill="1" applyAlignment="1">
      <alignment wrapText="1"/>
    </xf>
    <xf numFmtId="0" fontId="10" fillId="6" borderId="0" xfId="0" applyFont="1" applyFill="1" applyAlignment="1">
      <alignment wrapText="1"/>
    </xf>
    <xf numFmtId="0" fontId="10" fillId="0" borderId="0" xfId="0" applyFont="1" applyAlignment="1">
      <alignment horizontal="right" wrapText="1"/>
    </xf>
    <xf numFmtId="0" fontId="7" fillId="0" borderId="0" xfId="0" applyFont="1" applyAlignment="1">
      <alignment horizontal="right" vertical="center" wrapText="1"/>
    </xf>
    <xf numFmtId="0" fontId="9" fillId="0" borderId="0" xfId="0" applyFont="1" applyAlignment="1">
      <alignment wrapText="1"/>
    </xf>
    <xf numFmtId="0" fontId="9" fillId="3" borderId="0" xfId="0" applyFont="1" applyFill="1" applyAlignment="1">
      <alignment wrapText="1"/>
    </xf>
    <xf numFmtId="1" fontId="0" fillId="0" borderId="0" xfId="0" applyNumberFormat="1"/>
    <xf numFmtId="0" fontId="8" fillId="3" borderId="0" xfId="0" applyFont="1" applyFill="1" applyAlignment="1">
      <alignment wrapText="1"/>
    </xf>
    <xf numFmtId="2" fontId="8" fillId="0" borderId="0" xfId="0" applyNumberFormat="1" applyFont="1" applyAlignment="1">
      <alignment wrapText="1"/>
    </xf>
    <xf numFmtId="1" fontId="0" fillId="8" borderId="0" xfId="0" applyNumberFormat="1" applyFill="1"/>
    <xf numFmtId="0" fontId="17" fillId="0" borderId="0" xfId="0" applyFont="1" applyAlignment="1">
      <alignment horizontal="center" wrapText="1"/>
    </xf>
    <xf numFmtId="42" fontId="10" fillId="0" borderId="6" xfId="0" applyNumberFormat="1" applyFont="1" applyBorder="1" applyAlignment="1">
      <alignment wrapText="1"/>
    </xf>
    <xf numFmtId="42" fontId="10" fillId="0" borderId="7" xfId="0" applyNumberFormat="1" applyFont="1" applyBorder="1" applyAlignment="1">
      <alignment wrapText="1"/>
    </xf>
    <xf numFmtId="42" fontId="10" fillId="0" borderId="8" xfId="0" applyNumberFormat="1" applyFont="1" applyBorder="1" applyAlignment="1">
      <alignment wrapText="1"/>
    </xf>
    <xf numFmtId="42" fontId="10" fillId="0" borderId="0" xfId="0" applyNumberFormat="1" applyFont="1" applyAlignment="1">
      <alignment wrapText="1"/>
    </xf>
    <xf numFmtId="42" fontId="10" fillId="0" borderId="9" xfId="0" applyNumberFormat="1" applyFont="1" applyBorder="1" applyAlignment="1">
      <alignment wrapText="1"/>
    </xf>
    <xf numFmtId="42" fontId="10" fillId="0" borderId="10" xfId="0" applyNumberFormat="1" applyFont="1" applyBorder="1" applyAlignment="1">
      <alignment wrapText="1"/>
    </xf>
    <xf numFmtId="42" fontId="10" fillId="5" borderId="0" xfId="0" applyNumberFormat="1" applyFont="1" applyFill="1" applyAlignment="1">
      <alignment wrapText="1"/>
    </xf>
    <xf numFmtId="42" fontId="10" fillId="0" borderId="11" xfId="0" applyNumberFormat="1" applyFont="1" applyBorder="1" applyAlignment="1">
      <alignment wrapText="1"/>
    </xf>
    <xf numFmtId="42" fontId="8" fillId="0" borderId="0" xfId="0" applyNumberFormat="1" applyFont="1" applyAlignment="1">
      <alignment wrapText="1"/>
    </xf>
    <xf numFmtId="42" fontId="8" fillId="0" borderId="1" xfId="0" applyNumberFormat="1" applyFont="1" applyBorder="1" applyAlignment="1">
      <alignment wrapText="1"/>
    </xf>
    <xf numFmtId="42" fontId="8" fillId="0" borderId="6" xfId="0" applyNumberFormat="1" applyFont="1" applyBorder="1" applyAlignment="1">
      <alignment wrapText="1"/>
    </xf>
    <xf numFmtId="42" fontId="8" fillId="0" borderId="7" xfId="0" applyNumberFormat="1" applyFont="1" applyBorder="1" applyAlignment="1">
      <alignment wrapText="1"/>
    </xf>
    <xf numFmtId="42" fontId="8" fillId="0" borderId="12" xfId="0" applyNumberFormat="1" applyFont="1" applyBorder="1" applyAlignment="1">
      <alignment wrapText="1"/>
    </xf>
    <xf numFmtId="42" fontId="8" fillId="0" borderId="13" xfId="0" applyNumberFormat="1" applyFont="1" applyBorder="1" applyAlignment="1">
      <alignment wrapText="1"/>
    </xf>
    <xf numFmtId="42" fontId="8" fillId="0" borderId="2" xfId="0" applyNumberFormat="1" applyFont="1" applyBorder="1" applyAlignment="1">
      <alignment wrapText="1"/>
    </xf>
    <xf numFmtId="0" fontId="9" fillId="0" borderId="0" xfId="0" applyFont="1" applyAlignment="1">
      <alignment horizontal="center" wrapText="1"/>
    </xf>
    <xf numFmtId="42" fontId="8" fillId="0" borderId="8" xfId="0" applyNumberFormat="1" applyFont="1" applyBorder="1" applyAlignment="1">
      <alignment wrapText="1"/>
    </xf>
    <xf numFmtId="42" fontId="8" fillId="0" borderId="11" xfId="0" applyNumberFormat="1" applyFont="1" applyBorder="1" applyAlignment="1">
      <alignment wrapText="1"/>
    </xf>
    <xf numFmtId="42" fontId="8" fillId="0" borderId="14" xfId="0" applyNumberFormat="1" applyFont="1" applyBorder="1" applyAlignment="1">
      <alignment wrapText="1"/>
    </xf>
    <xf numFmtId="42" fontId="10" fillId="0" borderId="13" xfId="0" applyNumberFormat="1" applyFont="1" applyBorder="1" applyAlignment="1">
      <alignment wrapText="1"/>
    </xf>
    <xf numFmtId="42" fontId="10" fillId="5" borderId="7" xfId="0" applyNumberFormat="1" applyFont="1" applyFill="1" applyBorder="1" applyAlignment="1">
      <alignment wrapText="1"/>
    </xf>
    <xf numFmtId="44" fontId="10" fillId="0" borderId="0" xfId="0" applyNumberFormat="1" applyFont="1" applyAlignment="1">
      <alignment wrapText="1"/>
    </xf>
    <xf numFmtId="0" fontId="11" fillId="0" borderId="3" xfId="0" applyFont="1" applyBorder="1" applyAlignment="1">
      <alignment horizontal="center" wrapText="1"/>
    </xf>
    <xf numFmtId="10" fontId="10" fillId="0" borderId="0" xfId="0" applyNumberFormat="1" applyFont="1" applyAlignment="1">
      <alignment wrapText="1"/>
    </xf>
    <xf numFmtId="0" fontId="19" fillId="0" borderId="0" xfId="0" applyFont="1" applyAlignment="1">
      <alignment horizontal="left"/>
    </xf>
    <xf numFmtId="0" fontId="18" fillId="0" borderId="0" xfId="0" applyFont="1"/>
    <xf numFmtId="0" fontId="18" fillId="0" borderId="0" xfId="0" applyFont="1" applyAlignment="1">
      <alignment horizontal="left"/>
    </xf>
    <xf numFmtId="0" fontId="19" fillId="0" borderId="0" xfId="0" applyFont="1"/>
    <xf numFmtId="0" fontId="8" fillId="0" borderId="0" xfId="0" quotePrefix="1" applyFont="1" applyAlignment="1">
      <alignment horizontal="right" wrapText="1"/>
    </xf>
    <xf numFmtId="16" fontId="4" fillId="0" borderId="0" xfId="0" quotePrefix="1" applyNumberFormat="1" applyFont="1" applyAlignment="1">
      <alignment horizontal="right"/>
    </xf>
    <xf numFmtId="42" fontId="0" fillId="0" borderId="0" xfId="0" applyNumberFormat="1"/>
    <xf numFmtId="0" fontId="8" fillId="0" borderId="0" xfId="0" applyFont="1" applyAlignment="1">
      <alignment horizontal="right" wrapText="1"/>
    </xf>
    <xf numFmtId="0" fontId="20" fillId="0" borderId="0" xfId="0" applyFont="1" applyAlignment="1">
      <alignment horizontal="center" wrapText="1"/>
    </xf>
    <xf numFmtId="42" fontId="0" fillId="0" borderId="15" xfId="0" applyNumberFormat="1" applyBorder="1"/>
    <xf numFmtId="10" fontId="4" fillId="0" borderId="0" xfId="0" applyNumberFormat="1" applyFont="1"/>
    <xf numFmtId="10" fontId="0" fillId="0" borderId="0" xfId="0" applyNumberFormat="1"/>
    <xf numFmtId="10" fontId="4" fillId="0" borderId="0" xfId="0" applyNumberFormat="1" applyFont="1" applyAlignment="1">
      <alignment horizontal="right" vertical="center" wrapText="1"/>
    </xf>
    <xf numFmtId="0" fontId="0" fillId="0" borderId="0" xfId="0" applyAlignment="1">
      <alignment horizontal="right"/>
    </xf>
    <xf numFmtId="0" fontId="21" fillId="0" borderId="0" xfId="0" applyFont="1" applyAlignment="1">
      <alignment horizontal="center" wrapText="1"/>
    </xf>
    <xf numFmtId="10" fontId="4" fillId="0" borderId="13" xfId="0" applyNumberFormat="1" applyFont="1" applyBorder="1"/>
    <xf numFmtId="10" fontId="4" fillId="0" borderId="6" xfId="0" applyNumberFormat="1" applyFont="1" applyBorder="1"/>
    <xf numFmtId="10" fontId="4" fillId="0" borderId="7" xfId="0" applyNumberFormat="1" applyFont="1" applyBorder="1"/>
    <xf numFmtId="10" fontId="4" fillId="0" borderId="8" xfId="0" applyNumberFormat="1" applyFont="1" applyBorder="1"/>
    <xf numFmtId="10" fontId="4" fillId="0" borderId="16" xfId="0" applyNumberFormat="1" applyFont="1" applyBorder="1"/>
    <xf numFmtId="10" fontId="4" fillId="0" borderId="17" xfId="0" applyNumberFormat="1" applyFont="1" applyBorder="1"/>
    <xf numFmtId="10" fontId="4" fillId="0" borderId="18" xfId="0" applyNumberFormat="1" applyFont="1" applyBorder="1"/>
    <xf numFmtId="10" fontId="4" fillId="0" borderId="13" xfId="0" applyNumberFormat="1" applyFont="1" applyBorder="1" applyAlignment="1">
      <alignment horizontal="right" vertical="center" wrapText="1"/>
    </xf>
    <xf numFmtId="10" fontId="0" fillId="0" borderId="13" xfId="0" applyNumberFormat="1" applyBorder="1"/>
    <xf numFmtId="10" fontId="4" fillId="0" borderId="5" xfId="0" applyNumberFormat="1" applyFont="1" applyBorder="1" applyAlignment="1">
      <alignment horizontal="right" vertical="center" wrapText="1"/>
    </xf>
    <xf numFmtId="10" fontId="0" fillId="0" borderId="5" xfId="0" applyNumberFormat="1" applyBorder="1"/>
    <xf numFmtId="10" fontId="4" fillId="0" borderId="19" xfId="0" applyNumberFormat="1" applyFont="1" applyBorder="1" applyAlignment="1">
      <alignment horizontal="right" vertical="center" wrapText="1"/>
    </xf>
    <xf numFmtId="10" fontId="0" fillId="0" borderId="19" xfId="0" applyNumberFormat="1" applyBorder="1"/>
    <xf numFmtId="10" fontId="4" fillId="0" borderId="20" xfId="0" applyNumberFormat="1" applyFont="1" applyBorder="1" applyAlignment="1">
      <alignment horizontal="right" vertical="center" wrapText="1"/>
    </xf>
    <xf numFmtId="10" fontId="4" fillId="0" borderId="21" xfId="0" applyNumberFormat="1" applyFont="1" applyBorder="1" applyAlignment="1">
      <alignment horizontal="right" vertical="center" wrapText="1"/>
    </xf>
    <xf numFmtId="10" fontId="0" fillId="0" borderId="21" xfId="0" applyNumberFormat="1" applyBorder="1"/>
    <xf numFmtId="10" fontId="0" fillId="0" borderId="22" xfId="0" applyNumberFormat="1" applyBorder="1"/>
    <xf numFmtId="0" fontId="2" fillId="0" borderId="0" xfId="0" applyFont="1" applyAlignment="1">
      <alignment horizontal="left" vertical="top" wrapText="1"/>
    </xf>
    <xf numFmtId="0" fontId="2" fillId="0" borderId="0" xfId="0" applyFont="1" applyAlignment="1">
      <alignment vertical="center"/>
    </xf>
    <xf numFmtId="0" fontId="2" fillId="0" borderId="0" xfId="0" applyFont="1" applyAlignment="1">
      <alignment horizontal="left" vertical="center" indent="5"/>
    </xf>
    <xf numFmtId="42" fontId="0" fillId="9" borderId="0" xfId="0" applyNumberFormat="1" applyFill="1"/>
    <xf numFmtId="42" fontId="0" fillId="9" borderId="23" xfId="0" applyNumberFormat="1" applyFill="1" applyBorder="1"/>
    <xf numFmtId="42" fontId="0" fillId="9" borderId="13" xfId="0" applyNumberFormat="1" applyFill="1" applyBorder="1"/>
    <xf numFmtId="42" fontId="0" fillId="9" borderId="24" xfId="0" applyNumberFormat="1" applyFill="1" applyBorder="1"/>
    <xf numFmtId="42" fontId="0" fillId="9" borderId="22" xfId="0" applyNumberFormat="1" applyFill="1" applyBorder="1"/>
    <xf numFmtId="42" fontId="0" fillId="9" borderId="5" xfId="0" applyNumberFormat="1" applyFill="1" applyBorder="1"/>
    <xf numFmtId="0" fontId="18" fillId="10" borderId="0" xfId="0" applyFont="1" applyFill="1" applyAlignment="1">
      <alignment horizontal="left"/>
    </xf>
    <xf numFmtId="0" fontId="18" fillId="10" borderId="0" xfId="0" applyFont="1" applyFill="1"/>
    <xf numFmtId="0" fontId="0" fillId="10" borderId="0" xfId="0" applyFill="1"/>
    <xf numFmtId="0" fontId="13" fillId="10" borderId="0" xfId="0" applyFont="1" applyFill="1" applyAlignment="1">
      <alignment wrapText="1"/>
    </xf>
    <xf numFmtId="1" fontId="0" fillId="10" borderId="0" xfId="0" applyNumberFormat="1" applyFill="1"/>
    <xf numFmtId="41" fontId="0" fillId="10" borderId="0" xfId="0" applyNumberFormat="1" applyFill="1"/>
    <xf numFmtId="0" fontId="0" fillId="0" borderId="0" xfId="0" applyAlignment="1">
      <alignment horizontal="left"/>
    </xf>
    <xf numFmtId="0" fontId="2" fillId="0" borderId="0" xfId="0" applyFont="1" applyAlignment="1">
      <alignment horizontal="left" vertical="top" wrapText="1"/>
    </xf>
    <xf numFmtId="0" fontId="9" fillId="0" borderId="0" xfId="0" applyFont="1" applyAlignment="1">
      <alignment wrapText="1"/>
    </xf>
    <xf numFmtId="0" fontId="10" fillId="10" borderId="0" xfId="0" applyFont="1" applyFill="1" applyAlignment="1">
      <alignment horizontal="left" vertical="top" wrapText="1"/>
    </xf>
    <xf numFmtId="0" fontId="5" fillId="0" borderId="0" xfId="0" applyFont="1" applyAlignment="1">
      <alignment horizontal="center"/>
    </xf>
    <xf numFmtId="164" fontId="16" fillId="7" borderId="25" xfId="0" applyNumberFormat="1" applyFont="1" applyFill="1" applyBorder="1" applyAlignment="1">
      <alignment horizontal="left" vertical="top"/>
    </xf>
    <xf numFmtId="164" fontId="16" fillId="7" borderId="0" xfId="0" applyNumberFormat="1" applyFont="1" applyFill="1" applyAlignment="1">
      <alignment horizontal="left" vertical="top"/>
    </xf>
    <xf numFmtId="43" fontId="10" fillId="0" borderId="0" xfId="1" applyFont="1" applyAlignment="1">
      <alignment wrapText="1"/>
    </xf>
    <xf numFmtId="10" fontId="10" fillId="0" borderId="0" xfId="2" applyNumberFormat="1" applyFont="1" applyAlignment="1">
      <alignment wrapText="1"/>
    </xf>
    <xf numFmtId="43" fontId="10" fillId="0" borderId="0" xfId="0" applyNumberFormat="1" applyFont="1" applyAlignment="1">
      <alignment wrapText="1"/>
    </xf>
    <xf numFmtId="42" fontId="10" fillId="6" borderId="4" xfId="0" applyNumberFormat="1" applyFont="1" applyFill="1" applyBorder="1" applyAlignment="1">
      <alignment wrapText="1"/>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21"/>
  <sheetViews>
    <sheetView showGridLines="0" tabSelected="1" workbookViewId="0">
      <selection activeCell="D15" sqref="D15"/>
    </sheetView>
  </sheetViews>
  <sheetFormatPr defaultColWidth="8.81640625" defaultRowHeight="14.5" x14ac:dyDescent="0.35"/>
  <cols>
    <col min="1" max="1" width="10.6328125" customWidth="1"/>
  </cols>
  <sheetData>
    <row r="1" spans="1:16" x14ac:dyDescent="0.35">
      <c r="A1" s="63" t="s">
        <v>156</v>
      </c>
    </row>
    <row r="3" spans="1:16" x14ac:dyDescent="0.35">
      <c r="B3" s="21" t="s">
        <v>0</v>
      </c>
    </row>
    <row r="4" spans="1:16" x14ac:dyDescent="0.35">
      <c r="B4" s="21"/>
    </row>
    <row r="5" spans="1:16" ht="15.5" x14ac:dyDescent="0.35">
      <c r="B5" s="93" t="s">
        <v>1</v>
      </c>
    </row>
    <row r="6" spans="1:16" ht="15.5" x14ac:dyDescent="0.35">
      <c r="B6" s="94" t="s">
        <v>2</v>
      </c>
    </row>
    <row r="7" spans="1:16" ht="15.5" x14ac:dyDescent="0.35">
      <c r="B7" s="94" t="s">
        <v>3</v>
      </c>
    </row>
    <row r="8" spans="1:16" ht="15.5" x14ac:dyDescent="0.35">
      <c r="B8" s="94" t="s">
        <v>4</v>
      </c>
    </row>
    <row r="9" spans="1:16" ht="15.5" x14ac:dyDescent="0.35">
      <c r="B9" s="94" t="s">
        <v>5</v>
      </c>
    </row>
    <row r="10" spans="1:16" ht="15.5" x14ac:dyDescent="0.35">
      <c r="B10" s="94"/>
    </row>
    <row r="11" spans="1:16" ht="31.5" customHeight="1" x14ac:dyDescent="0.35">
      <c r="B11" s="108" t="s">
        <v>6</v>
      </c>
      <c r="C11" s="108"/>
      <c r="D11" s="108"/>
      <c r="E11" s="108"/>
      <c r="F11" s="108"/>
      <c r="G11" s="108"/>
      <c r="H11" s="108"/>
      <c r="I11" s="108"/>
      <c r="J11" s="108"/>
      <c r="K11" s="108"/>
      <c r="L11" s="108"/>
      <c r="M11" s="108"/>
      <c r="N11" s="108"/>
      <c r="O11" s="108"/>
      <c r="P11" s="108"/>
    </row>
    <row r="12" spans="1:16" ht="15.75" customHeight="1" x14ac:dyDescent="0.35">
      <c r="B12" s="92"/>
      <c r="C12" s="92"/>
      <c r="D12" s="92"/>
      <c r="E12" s="92"/>
      <c r="F12" s="92"/>
      <c r="G12" s="92"/>
      <c r="H12" s="92"/>
      <c r="I12" s="92"/>
      <c r="J12" s="92"/>
      <c r="K12" s="92"/>
      <c r="L12" s="92"/>
      <c r="M12" s="92"/>
      <c r="N12" s="92"/>
      <c r="O12" s="92"/>
      <c r="P12" s="92"/>
    </row>
    <row r="13" spans="1:16" ht="31.5" customHeight="1" x14ac:dyDescent="0.35">
      <c r="B13" s="108" t="s">
        <v>7</v>
      </c>
      <c r="C13" s="108"/>
      <c r="D13" s="108"/>
      <c r="E13" s="108"/>
      <c r="F13" s="108"/>
      <c r="G13" s="108"/>
      <c r="H13" s="108"/>
      <c r="I13" s="108"/>
      <c r="J13" s="108"/>
      <c r="K13" s="108"/>
      <c r="L13" s="108"/>
      <c r="M13" s="108"/>
      <c r="N13" s="108"/>
      <c r="O13" s="108"/>
      <c r="P13" s="108"/>
    </row>
    <row r="14" spans="1:16" ht="15.5" x14ac:dyDescent="0.35">
      <c r="B14" s="22" t="s">
        <v>8</v>
      </c>
    </row>
    <row r="15" spans="1:16" ht="15.5" x14ac:dyDescent="0.35">
      <c r="B15" s="22" t="s">
        <v>9</v>
      </c>
    </row>
    <row r="16" spans="1:16" ht="15.5" x14ac:dyDescent="0.35">
      <c r="B16" s="93" t="s">
        <v>10</v>
      </c>
    </row>
    <row r="17" spans="2:2" ht="15.5" x14ac:dyDescent="0.35">
      <c r="B17" s="22" t="s">
        <v>11</v>
      </c>
    </row>
    <row r="18" spans="2:2" ht="15.5" x14ac:dyDescent="0.35">
      <c r="B18" s="93" t="s">
        <v>12</v>
      </c>
    </row>
    <row r="19" spans="2:2" ht="15.5" x14ac:dyDescent="0.35">
      <c r="B19" s="22" t="s">
        <v>13</v>
      </c>
    </row>
    <row r="20" spans="2:2" ht="15.5" x14ac:dyDescent="0.35">
      <c r="B20" s="93" t="s">
        <v>14</v>
      </c>
    </row>
    <row r="21" spans="2:2" ht="15.5" x14ac:dyDescent="0.35">
      <c r="B21" s="22" t="s">
        <v>15</v>
      </c>
    </row>
  </sheetData>
  <mergeCells count="2">
    <mergeCell ref="B11:P11"/>
    <mergeCell ref="B13:P13"/>
  </mergeCells>
  <pageMargins left="0.7" right="0.7" top="0.75" bottom="0.75" header="0.3" footer="0.3"/>
  <pageSetup scale="80" orientation="landscape"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43"/>
  <sheetViews>
    <sheetView topLeftCell="B23" zoomScale="83" workbookViewId="0">
      <selection activeCell="C21" sqref="C21"/>
    </sheetView>
  </sheetViews>
  <sheetFormatPr defaultColWidth="8.81640625" defaultRowHeight="14.5" x14ac:dyDescent="0.35"/>
  <cols>
    <col min="2" max="2" width="34.453125" customWidth="1"/>
    <col min="3" max="3" width="11.36328125" bestFit="1" customWidth="1"/>
    <col min="4" max="4" width="10.453125" customWidth="1"/>
    <col min="5" max="5" width="11.1796875" customWidth="1"/>
    <col min="6" max="6" width="14.1796875" customWidth="1"/>
    <col min="7" max="7" width="1.453125" customWidth="1"/>
    <col min="8" max="8" width="30" customWidth="1"/>
    <col min="9" max="11" width="11.453125" bestFit="1" customWidth="1"/>
    <col min="12" max="12" width="11.453125" customWidth="1"/>
  </cols>
  <sheetData>
    <row r="1" spans="1:16" ht="15.5" x14ac:dyDescent="0.35">
      <c r="A1" s="14"/>
      <c r="B1" s="14"/>
      <c r="C1" s="14"/>
      <c r="D1" s="14"/>
      <c r="E1" s="109" t="s">
        <v>16</v>
      </c>
      <c r="F1" s="109"/>
      <c r="G1" s="109"/>
      <c r="H1" s="109"/>
      <c r="I1" s="109"/>
      <c r="J1" s="109"/>
      <c r="K1" s="14"/>
      <c r="L1" s="14"/>
      <c r="M1" s="14"/>
      <c r="N1" s="14"/>
      <c r="O1" s="14"/>
      <c r="P1" s="16"/>
    </row>
    <row r="2" spans="1:16" ht="15.5" x14ac:dyDescent="0.35">
      <c r="A2" s="14"/>
      <c r="B2" s="14"/>
      <c r="C2" s="14"/>
      <c r="D2" s="14"/>
      <c r="E2" s="14"/>
      <c r="F2" s="14"/>
      <c r="G2" s="14"/>
      <c r="H2" s="14"/>
      <c r="I2" s="14"/>
      <c r="J2" s="14"/>
      <c r="K2" s="14"/>
      <c r="L2" s="14"/>
      <c r="M2" s="14"/>
      <c r="N2" s="14"/>
      <c r="O2" s="14"/>
      <c r="P2" s="16"/>
    </row>
    <row r="3" spans="1:16" ht="15.5" x14ac:dyDescent="0.35">
      <c r="A3" s="14"/>
      <c r="B3" s="14"/>
      <c r="C3" s="35">
        <v>2020</v>
      </c>
      <c r="D3" s="35">
        <v>2019</v>
      </c>
      <c r="E3" s="35">
        <v>2018</v>
      </c>
      <c r="F3" s="14"/>
      <c r="G3" s="14"/>
      <c r="H3" s="14"/>
      <c r="I3" s="35">
        <v>2020</v>
      </c>
      <c r="J3" s="35">
        <v>2019</v>
      </c>
      <c r="K3" s="35">
        <v>2018</v>
      </c>
      <c r="L3" s="14"/>
      <c r="M3" s="14"/>
      <c r="N3" s="14"/>
      <c r="O3" s="14"/>
      <c r="P3" s="16"/>
    </row>
    <row r="4" spans="1:16" ht="31" thickBot="1" x14ac:dyDescent="0.4">
      <c r="A4" s="14"/>
      <c r="B4" s="29" t="s">
        <v>17</v>
      </c>
      <c r="C4" s="14"/>
      <c r="D4" s="14"/>
      <c r="E4" s="14"/>
      <c r="F4" s="14"/>
      <c r="G4" s="14"/>
      <c r="H4" s="29" t="s">
        <v>18</v>
      </c>
      <c r="I4" s="14"/>
      <c r="J4" s="14"/>
      <c r="K4" s="14"/>
      <c r="L4" s="14"/>
      <c r="M4" s="14"/>
      <c r="N4" s="14"/>
      <c r="O4" s="14"/>
      <c r="P4" s="16"/>
    </row>
    <row r="5" spans="1:16" ht="15.5" x14ac:dyDescent="0.35">
      <c r="A5" s="14"/>
      <c r="B5" s="14" t="s">
        <v>19</v>
      </c>
      <c r="C5" s="36">
        <v>228</v>
      </c>
      <c r="D5" s="36">
        <v>366</v>
      </c>
      <c r="E5" s="36">
        <v>169</v>
      </c>
      <c r="F5" s="14"/>
      <c r="G5" s="14"/>
      <c r="H5" s="14" t="s">
        <v>20</v>
      </c>
      <c r="I5" s="36">
        <v>361</v>
      </c>
      <c r="J5" s="36">
        <v>324</v>
      </c>
      <c r="K5" s="36">
        <v>312</v>
      </c>
      <c r="L5" s="14"/>
      <c r="M5" s="14"/>
      <c r="N5" s="14"/>
      <c r="O5" s="14"/>
      <c r="P5" s="16"/>
    </row>
    <row r="6" spans="1:16" ht="15.5" x14ac:dyDescent="0.35">
      <c r="A6" s="14"/>
      <c r="B6" s="14" t="s">
        <v>21</v>
      </c>
      <c r="C6" s="37">
        <v>188</v>
      </c>
      <c r="D6" s="37">
        <v>181</v>
      </c>
      <c r="E6" s="37">
        <v>157</v>
      </c>
      <c r="F6" s="14"/>
      <c r="G6" s="14"/>
      <c r="H6" s="14" t="s">
        <v>22</v>
      </c>
      <c r="I6" s="37">
        <v>140</v>
      </c>
      <c r="J6" s="37">
        <v>103</v>
      </c>
      <c r="K6" s="37">
        <v>61</v>
      </c>
      <c r="L6" s="44"/>
      <c r="M6" s="14"/>
      <c r="N6" s="14"/>
      <c r="O6" s="14"/>
      <c r="P6" s="16"/>
    </row>
    <row r="7" spans="1:16" ht="16" thickBot="1" x14ac:dyDescent="0.4">
      <c r="A7" s="14"/>
      <c r="B7" s="14" t="s">
        <v>23</v>
      </c>
      <c r="C7" s="37">
        <v>404</v>
      </c>
      <c r="D7" s="37">
        <v>398</v>
      </c>
      <c r="E7" s="37">
        <v>349</v>
      </c>
      <c r="F7" s="14"/>
      <c r="G7" s="14"/>
      <c r="H7" s="14" t="s">
        <v>24</v>
      </c>
      <c r="I7" s="38">
        <v>56</v>
      </c>
      <c r="J7" s="38">
        <v>88</v>
      </c>
      <c r="K7" s="38">
        <v>109</v>
      </c>
      <c r="L7" s="14"/>
      <c r="M7" s="14"/>
      <c r="N7" s="14"/>
      <c r="O7" s="14"/>
      <c r="P7" s="16"/>
    </row>
    <row r="8" spans="1:16" ht="16" thickBot="1" x14ac:dyDescent="0.4">
      <c r="A8" s="14"/>
      <c r="B8" s="14" t="s">
        <v>25</v>
      </c>
      <c r="C8" s="38">
        <v>18</v>
      </c>
      <c r="D8" s="38">
        <v>10</v>
      </c>
      <c r="E8" s="38">
        <v>5</v>
      </c>
      <c r="F8" s="14"/>
      <c r="G8" s="14"/>
      <c r="H8" s="14" t="s">
        <v>26</v>
      </c>
      <c r="I8" s="39">
        <v>557</v>
      </c>
      <c r="J8" s="39">
        <v>515</v>
      </c>
      <c r="K8" s="39">
        <v>482</v>
      </c>
      <c r="L8" s="14"/>
      <c r="M8" s="14"/>
      <c r="N8" s="14"/>
      <c r="O8" s="14"/>
      <c r="P8" s="16"/>
    </row>
    <row r="9" spans="1:16" ht="16" thickBot="1" x14ac:dyDescent="0.4">
      <c r="A9" s="14"/>
      <c r="B9" s="14" t="s">
        <v>27</v>
      </c>
      <c r="C9" s="39">
        <v>838</v>
      </c>
      <c r="D9" s="39">
        <v>955</v>
      </c>
      <c r="E9" s="39">
        <v>680</v>
      </c>
      <c r="F9" s="14"/>
      <c r="G9" s="14"/>
      <c r="H9" s="14"/>
      <c r="I9" s="39"/>
      <c r="J9" s="39"/>
      <c r="K9" s="39"/>
      <c r="L9" s="14"/>
      <c r="M9" s="14"/>
      <c r="N9" s="14"/>
      <c r="O9" s="14"/>
      <c r="P9" s="16"/>
    </row>
    <row r="10" spans="1:16" ht="16" thickBot="1" x14ac:dyDescent="0.4">
      <c r="A10" s="14"/>
      <c r="B10" s="14" t="s">
        <v>28</v>
      </c>
      <c r="C10" s="40">
        <v>4000</v>
      </c>
      <c r="D10" s="40">
        <v>3358</v>
      </c>
      <c r="E10" s="40">
        <v>2976</v>
      </c>
      <c r="F10" s="14"/>
      <c r="G10" s="14"/>
      <c r="H10" s="14" t="s">
        <v>29</v>
      </c>
      <c r="I10" s="39">
        <v>457</v>
      </c>
      <c r="J10" s="39">
        <v>379</v>
      </c>
      <c r="K10" s="39">
        <v>283</v>
      </c>
      <c r="L10" s="44"/>
      <c r="M10" s="14"/>
      <c r="N10" s="14"/>
      <c r="O10" s="14"/>
      <c r="P10" s="16"/>
    </row>
    <row r="11" spans="1:16" ht="16" thickBot="1" x14ac:dyDescent="0.4">
      <c r="A11" s="14"/>
      <c r="B11" s="14" t="s">
        <v>30</v>
      </c>
      <c r="C11" s="41">
        <v>2000</v>
      </c>
      <c r="D11" s="41">
        <v>1826</v>
      </c>
      <c r="E11" s="41">
        <v>1608</v>
      </c>
      <c r="F11" s="14"/>
      <c r="G11" s="14"/>
      <c r="H11" s="14" t="s">
        <v>31</v>
      </c>
      <c r="I11" s="55">
        <v>1014</v>
      </c>
      <c r="J11" s="55">
        <v>894</v>
      </c>
      <c r="K11" s="55">
        <v>765</v>
      </c>
      <c r="L11" s="14"/>
      <c r="M11" s="14"/>
      <c r="N11" s="14"/>
      <c r="O11" s="14"/>
      <c r="P11" s="16"/>
    </row>
    <row r="12" spans="1:16" ht="31" x14ac:dyDescent="0.35">
      <c r="A12" s="14"/>
      <c r="B12" s="14" t="s">
        <v>32</v>
      </c>
      <c r="C12" s="39">
        <v>2000</v>
      </c>
      <c r="D12" s="39">
        <v>1532</v>
      </c>
      <c r="E12" s="39">
        <v>1368</v>
      </c>
      <c r="F12" s="14"/>
      <c r="G12" s="14"/>
      <c r="H12" s="14" t="s">
        <v>33</v>
      </c>
      <c r="I12" s="36">
        <v>490</v>
      </c>
      <c r="J12" s="36">
        <v>487</v>
      </c>
      <c r="K12" s="36">
        <v>483</v>
      </c>
      <c r="L12" s="44"/>
      <c r="M12" s="14"/>
      <c r="N12" s="14"/>
      <c r="O12" s="14"/>
      <c r="P12" s="16"/>
    </row>
    <row r="13" spans="1:16" ht="15.5" x14ac:dyDescent="0.35">
      <c r="A13" s="14"/>
      <c r="B13" s="14" t="s">
        <v>34</v>
      </c>
      <c r="C13" s="42">
        <v>1280</v>
      </c>
      <c r="D13" s="42">
        <v>1280</v>
      </c>
      <c r="E13" s="42">
        <v>1280</v>
      </c>
      <c r="F13" s="14"/>
      <c r="G13" s="14"/>
      <c r="H13" s="14" t="s">
        <v>35</v>
      </c>
      <c r="I13" s="37">
        <v>2439</v>
      </c>
      <c r="J13" s="37">
        <v>2222</v>
      </c>
      <c r="K13" s="37">
        <v>1982</v>
      </c>
      <c r="L13" s="44"/>
      <c r="M13" s="14"/>
      <c r="N13" s="14"/>
      <c r="O13" s="14"/>
      <c r="P13" s="16"/>
    </row>
    <row r="14" spans="1:16" ht="15.5" x14ac:dyDescent="0.35">
      <c r="A14" s="14"/>
      <c r="B14" s="14"/>
      <c r="C14" s="39"/>
      <c r="D14" s="39"/>
      <c r="E14" s="39"/>
      <c r="F14" s="14"/>
      <c r="G14" s="14"/>
      <c r="H14" s="14" t="s">
        <v>36</v>
      </c>
      <c r="I14" s="56">
        <v>270</v>
      </c>
      <c r="J14" s="56">
        <v>179</v>
      </c>
      <c r="K14" s="37">
        <v>98</v>
      </c>
      <c r="L14" s="44"/>
      <c r="M14" s="14"/>
      <c r="N14" s="14"/>
      <c r="O14" s="14"/>
      <c r="P14" s="16"/>
    </row>
    <row r="15" spans="1:16" ht="16" thickBot="1" x14ac:dyDescent="0.4">
      <c r="A15" s="14"/>
      <c r="B15" s="14" t="s">
        <v>37</v>
      </c>
      <c r="C15" s="39" t="s">
        <v>37</v>
      </c>
      <c r="D15" s="39" t="s">
        <v>38</v>
      </c>
      <c r="E15" s="39" t="s">
        <v>37</v>
      </c>
      <c r="F15" s="14"/>
      <c r="G15" s="14"/>
      <c r="H15" s="14" t="s">
        <v>39</v>
      </c>
      <c r="I15" s="38">
        <v>-95</v>
      </c>
      <c r="J15" s="38">
        <v>-15</v>
      </c>
      <c r="K15" s="38">
        <v>0</v>
      </c>
      <c r="L15" s="14"/>
      <c r="M15" s="14"/>
      <c r="N15" s="14"/>
      <c r="O15" s="14"/>
      <c r="P15" s="16"/>
    </row>
    <row r="16" spans="1:16" ht="16" thickBot="1" x14ac:dyDescent="0.4">
      <c r="A16" s="14"/>
      <c r="B16" s="14"/>
      <c r="C16" s="14"/>
      <c r="D16" s="14"/>
      <c r="E16" s="14"/>
      <c r="F16" s="14"/>
      <c r="G16" s="14"/>
      <c r="H16" s="14" t="s">
        <v>40</v>
      </c>
      <c r="I16" s="39">
        <v>3104</v>
      </c>
      <c r="J16" s="39">
        <v>2873</v>
      </c>
      <c r="K16" s="39">
        <v>2563</v>
      </c>
      <c r="L16" s="14"/>
      <c r="M16" s="14"/>
      <c r="N16" s="14"/>
      <c r="O16" s="14"/>
      <c r="P16" s="16"/>
    </row>
    <row r="17" spans="1:16" ht="16.5" thickTop="1" thickBot="1" x14ac:dyDescent="0.4">
      <c r="A17" s="14"/>
      <c r="B17" s="14" t="s">
        <v>41</v>
      </c>
      <c r="C17" s="43">
        <v>4118</v>
      </c>
      <c r="D17" s="43">
        <v>3767</v>
      </c>
      <c r="E17" s="43">
        <v>3328</v>
      </c>
      <c r="F17" s="14"/>
      <c r="G17" s="14"/>
      <c r="H17" s="14" t="s">
        <v>42</v>
      </c>
      <c r="I17" s="43">
        <v>4118</v>
      </c>
      <c r="J17" s="43">
        <v>3767</v>
      </c>
      <c r="K17" s="43">
        <v>3328</v>
      </c>
      <c r="L17" s="14"/>
      <c r="M17" s="14"/>
      <c r="N17" s="14"/>
      <c r="O17" s="14"/>
      <c r="P17" s="16"/>
    </row>
    <row r="18" spans="1:16" ht="16" thickTop="1" x14ac:dyDescent="0.35">
      <c r="A18" s="14"/>
      <c r="B18" s="14"/>
      <c r="C18" s="14"/>
      <c r="D18" s="14"/>
      <c r="E18" s="14"/>
      <c r="F18" s="14"/>
      <c r="G18" s="14"/>
      <c r="H18" s="14"/>
      <c r="I18" s="14"/>
      <c r="J18" s="14"/>
      <c r="K18" s="14"/>
      <c r="L18" s="14"/>
      <c r="M18" s="29"/>
      <c r="N18" s="15"/>
      <c r="O18" s="15"/>
      <c r="P18" s="16"/>
    </row>
    <row r="19" spans="1:16" ht="15.5" x14ac:dyDescent="0.35">
      <c r="A19" s="14"/>
      <c r="B19" s="14"/>
      <c r="C19" s="14"/>
      <c r="D19" s="14"/>
      <c r="E19" s="14"/>
      <c r="F19" s="14"/>
      <c r="G19" s="14"/>
      <c r="H19" s="105" t="s">
        <v>43</v>
      </c>
      <c r="I19" s="106">
        <v>98051400</v>
      </c>
      <c r="J19" s="106">
        <v>97302600</v>
      </c>
      <c r="K19" s="106">
        <v>96521200</v>
      </c>
      <c r="L19" s="30"/>
      <c r="M19" s="14"/>
      <c r="N19" s="14"/>
      <c r="O19" s="14"/>
      <c r="P19" s="16"/>
    </row>
    <row r="20" spans="1:16" ht="15.5" x14ac:dyDescent="0.35">
      <c r="A20" s="14"/>
      <c r="B20" s="14"/>
      <c r="C20" s="14"/>
      <c r="D20" s="14"/>
      <c r="E20" s="14"/>
      <c r="F20" s="14"/>
      <c r="G20" s="14"/>
      <c r="H20" s="31"/>
      <c r="I20" s="31"/>
      <c r="J20" s="31"/>
      <c r="K20" s="31"/>
      <c r="L20" s="32"/>
      <c r="M20" s="14"/>
      <c r="N20" s="14"/>
      <c r="O20" s="14"/>
      <c r="P20" s="16"/>
    </row>
    <row r="21" spans="1:16" ht="30.5" x14ac:dyDescent="0.35">
      <c r="A21" s="14"/>
      <c r="B21" s="14"/>
      <c r="C21" s="35">
        <v>2020</v>
      </c>
      <c r="D21" s="35">
        <v>2019</v>
      </c>
      <c r="E21" s="35">
        <v>2018</v>
      </c>
      <c r="F21" s="51" t="s">
        <v>44</v>
      </c>
      <c r="G21" s="14"/>
      <c r="H21" s="31"/>
      <c r="I21" s="31"/>
      <c r="J21" s="31"/>
      <c r="K21" s="31"/>
      <c r="L21" s="32"/>
      <c r="M21" s="14"/>
      <c r="N21" s="16"/>
      <c r="O21" s="16"/>
      <c r="P21" s="16"/>
    </row>
    <row r="22" spans="1:16" ht="15.5" x14ac:dyDescent="0.35">
      <c r="A22" s="14"/>
      <c r="B22" s="14" t="s">
        <v>45</v>
      </c>
      <c r="C22" s="44">
        <v>2013</v>
      </c>
      <c r="D22" s="44">
        <v>2450</v>
      </c>
      <c r="E22" s="44">
        <v>2733</v>
      </c>
      <c r="F22" s="44">
        <v>7564</v>
      </c>
      <c r="G22" s="14"/>
      <c r="H22" s="31"/>
      <c r="I22" s="31"/>
      <c r="J22" s="31"/>
      <c r="K22" s="31"/>
      <c r="L22" s="32"/>
      <c r="M22" s="14"/>
    </row>
    <row r="23" spans="1:16" ht="16" thickBot="1" x14ac:dyDescent="0.4">
      <c r="A23" s="14"/>
      <c r="B23" s="14" t="s">
        <v>46</v>
      </c>
      <c r="C23" s="45">
        <v>1400</v>
      </c>
      <c r="D23" s="45">
        <v>1689</v>
      </c>
      <c r="E23" s="45">
        <v>1765</v>
      </c>
      <c r="F23" s="44">
        <v>3883</v>
      </c>
      <c r="G23" s="14"/>
      <c r="H23" s="31"/>
      <c r="I23" s="31"/>
      <c r="J23" s="31"/>
      <c r="K23" s="31"/>
      <c r="L23" s="30"/>
      <c r="M23" s="14"/>
    </row>
    <row r="24" spans="1:16" ht="16" thickBot="1" x14ac:dyDescent="0.4">
      <c r="A24" s="14"/>
      <c r="B24" s="14" t="s">
        <v>47</v>
      </c>
      <c r="C24" s="44">
        <v>613</v>
      </c>
      <c r="D24" s="44">
        <v>761</v>
      </c>
      <c r="E24" s="44">
        <v>968</v>
      </c>
      <c r="F24" s="54">
        <v>3681</v>
      </c>
      <c r="G24" s="14"/>
      <c r="L24" s="32"/>
      <c r="M24" s="33"/>
    </row>
    <row r="25" spans="1:16" ht="31" x14ac:dyDescent="0.35">
      <c r="A25" s="14"/>
      <c r="B25" s="14" t="s">
        <v>48</v>
      </c>
      <c r="C25" s="46">
        <v>125</v>
      </c>
      <c r="D25" s="46">
        <v>98</v>
      </c>
      <c r="E25" s="46">
        <v>91</v>
      </c>
      <c r="F25" s="46">
        <v>105</v>
      </c>
      <c r="G25" s="14"/>
      <c r="H25" s="31"/>
      <c r="I25" s="31"/>
      <c r="J25" s="31"/>
      <c r="K25" s="31"/>
      <c r="L25" s="32"/>
      <c r="M25" s="14"/>
    </row>
    <row r="26" spans="1:16" ht="46.5" x14ac:dyDescent="0.35">
      <c r="A26" s="14"/>
      <c r="B26" s="14" t="s">
        <v>49</v>
      </c>
      <c r="C26" s="47">
        <v>488</v>
      </c>
      <c r="D26" s="47">
        <v>663</v>
      </c>
      <c r="E26" s="47">
        <v>877</v>
      </c>
      <c r="F26" s="47">
        <v>3576</v>
      </c>
      <c r="G26" s="14"/>
      <c r="H26" s="31"/>
      <c r="I26" s="31"/>
      <c r="J26" s="31"/>
      <c r="K26" s="31"/>
      <c r="L26" s="32"/>
      <c r="M26" s="14"/>
    </row>
    <row r="27" spans="1:16" ht="16" thickBot="1" x14ac:dyDescent="0.4">
      <c r="A27" s="14"/>
      <c r="B27" s="14" t="s">
        <v>50</v>
      </c>
      <c r="C27" s="48">
        <v>174</v>
      </c>
      <c r="D27" s="48">
        <v>218</v>
      </c>
      <c r="E27" s="48">
        <v>259</v>
      </c>
      <c r="F27" s="52">
        <v>743</v>
      </c>
      <c r="G27" s="14"/>
      <c r="H27" s="31"/>
      <c r="I27" s="31"/>
      <c r="J27" s="31"/>
      <c r="K27" s="31"/>
      <c r="L27" s="32"/>
      <c r="M27" s="14"/>
    </row>
    <row r="28" spans="1:16" ht="31" x14ac:dyDescent="0.35">
      <c r="A28" s="14"/>
      <c r="B28" s="14" t="s">
        <v>51</v>
      </c>
      <c r="C28" s="44">
        <v>314</v>
      </c>
      <c r="D28" s="44">
        <v>445</v>
      </c>
      <c r="E28" s="44">
        <v>618</v>
      </c>
      <c r="F28" s="44">
        <v>2833</v>
      </c>
      <c r="G28" s="14"/>
      <c r="H28" s="31"/>
      <c r="I28" s="31"/>
      <c r="J28" s="31"/>
      <c r="K28" s="31"/>
      <c r="L28" s="32"/>
      <c r="M28" s="14"/>
    </row>
    <row r="29" spans="1:16" ht="16" thickBot="1" x14ac:dyDescent="0.4">
      <c r="A29" s="14"/>
      <c r="B29" s="14" t="s">
        <v>52</v>
      </c>
      <c r="C29" s="44">
        <v>141</v>
      </c>
      <c r="D29" s="44">
        <v>137</v>
      </c>
      <c r="E29" s="44">
        <v>125</v>
      </c>
      <c r="F29" s="44">
        <v>207</v>
      </c>
      <c r="G29" s="14"/>
      <c r="H29" s="31"/>
      <c r="I29" s="34"/>
      <c r="J29" s="34"/>
      <c r="K29" s="31"/>
      <c r="L29" s="32"/>
      <c r="M29" s="14"/>
    </row>
    <row r="30" spans="1:16" ht="15.5" x14ac:dyDescent="0.35">
      <c r="A30" s="14"/>
      <c r="B30" s="14" t="s">
        <v>53</v>
      </c>
      <c r="C30" s="49">
        <v>173</v>
      </c>
      <c r="D30" s="49">
        <v>308</v>
      </c>
      <c r="E30" s="49">
        <v>493</v>
      </c>
      <c r="F30" s="49">
        <v>2626</v>
      </c>
      <c r="G30" s="14"/>
      <c r="H30" s="31"/>
      <c r="I30" s="34"/>
      <c r="J30" s="34"/>
      <c r="K30" s="31"/>
      <c r="L30" s="30"/>
      <c r="M30" s="14"/>
    </row>
    <row r="31" spans="1:16" ht="16" thickBot="1" x14ac:dyDescent="0.4">
      <c r="A31" s="14"/>
      <c r="B31" s="14" t="s">
        <v>54</v>
      </c>
      <c r="C31" s="45">
        <v>59</v>
      </c>
      <c r="D31" s="45">
        <v>105</v>
      </c>
      <c r="E31" s="45">
        <v>168</v>
      </c>
      <c r="F31" s="44">
        <v>893</v>
      </c>
      <c r="G31" s="14"/>
      <c r="H31" s="31"/>
      <c r="I31" s="34"/>
      <c r="J31" s="34"/>
      <c r="K31" s="31"/>
      <c r="L31" s="32"/>
      <c r="M31" s="14"/>
    </row>
    <row r="32" spans="1:16" ht="16.5" thickTop="1" thickBot="1" x14ac:dyDescent="0.4">
      <c r="A32" s="14"/>
      <c r="B32" s="14" t="s">
        <v>55</v>
      </c>
      <c r="C32" s="50">
        <v>114</v>
      </c>
      <c r="D32" s="50">
        <v>203</v>
      </c>
      <c r="E32" s="50">
        <v>325</v>
      </c>
      <c r="F32" s="53">
        <v>1733</v>
      </c>
      <c r="G32" s="14"/>
      <c r="H32" s="31"/>
      <c r="I32" s="34"/>
      <c r="J32" s="34"/>
      <c r="K32" s="31"/>
      <c r="L32" s="32"/>
      <c r="M32" s="14"/>
    </row>
    <row r="33" spans="1:13" ht="16" thickTop="1" x14ac:dyDescent="0.35">
      <c r="A33" s="14"/>
      <c r="B33" s="14"/>
      <c r="C33" s="14"/>
      <c r="D33" s="14"/>
      <c r="E33" s="14"/>
      <c r="F33" s="14"/>
      <c r="G33" s="14"/>
      <c r="H33" s="31"/>
      <c r="I33" s="34"/>
      <c r="J33" s="34"/>
      <c r="K33" s="31"/>
      <c r="L33" s="32"/>
      <c r="M33" s="14"/>
    </row>
    <row r="34" spans="1:13" ht="15.5" x14ac:dyDescent="0.35">
      <c r="A34" s="14"/>
      <c r="B34" s="14"/>
      <c r="C34" s="14"/>
      <c r="D34" s="14"/>
      <c r="E34" s="14"/>
      <c r="F34" s="14"/>
      <c r="G34" s="14"/>
      <c r="H34" s="31"/>
      <c r="I34" s="34"/>
      <c r="J34" s="34"/>
      <c r="K34" s="31"/>
      <c r="L34" s="32"/>
      <c r="M34" s="14"/>
    </row>
    <row r="35" spans="1:13" ht="15.5" x14ac:dyDescent="0.35">
      <c r="B35" s="68" t="s">
        <v>56</v>
      </c>
    </row>
    <row r="36" spans="1:13" ht="15.5" x14ac:dyDescent="0.35">
      <c r="B36" s="65" t="s">
        <v>57</v>
      </c>
      <c r="C36" s="95">
        <f>D17</f>
        <v>3767</v>
      </c>
      <c r="D36" t="s">
        <v>151</v>
      </c>
    </row>
    <row r="37" spans="1:13" ht="16" thickBot="1" x14ac:dyDescent="0.4">
      <c r="B37" s="64" t="s">
        <v>58</v>
      </c>
      <c r="C37" s="95">
        <f>C17</f>
        <v>4118</v>
      </c>
    </row>
    <row r="38" spans="1:13" ht="16" thickBot="1" x14ac:dyDescent="0.4">
      <c r="B38" s="67" t="s">
        <v>59</v>
      </c>
      <c r="C38" s="100">
        <f>C36+C37</f>
        <v>7885</v>
      </c>
    </row>
    <row r="39" spans="1:13" ht="16" thickBot="1" x14ac:dyDescent="0.4">
      <c r="B39" s="67" t="s">
        <v>60</v>
      </c>
      <c r="C39" s="95">
        <f>C38/2</f>
        <v>3942.5</v>
      </c>
    </row>
    <row r="40" spans="1:13" ht="15" thickTop="1" x14ac:dyDescent="0.35">
      <c r="C40" s="69"/>
    </row>
    <row r="43" spans="1:13" x14ac:dyDescent="0.35">
      <c r="E43" s="66"/>
    </row>
  </sheetData>
  <mergeCells count="1">
    <mergeCell ref="E1:J1"/>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8"/>
  <sheetViews>
    <sheetView workbookViewId="0">
      <selection activeCell="D31" sqref="D31"/>
    </sheetView>
  </sheetViews>
  <sheetFormatPr defaultColWidth="8.81640625" defaultRowHeight="14.5" x14ac:dyDescent="0.35"/>
  <cols>
    <col min="1" max="1" width="31" customWidth="1"/>
    <col min="2" max="2" width="11.453125" customWidth="1"/>
    <col min="5" max="5" width="11.453125" customWidth="1"/>
    <col min="6" max="6" width="2.6328125" customWidth="1"/>
    <col min="7" max="7" width="19.453125" style="107" customWidth="1"/>
  </cols>
  <sheetData>
    <row r="1" spans="1:8" x14ac:dyDescent="0.35">
      <c r="A1" s="16"/>
      <c r="B1" s="16"/>
      <c r="C1" s="16"/>
      <c r="D1" s="16"/>
      <c r="E1" s="16"/>
    </row>
    <row r="2" spans="1:8" x14ac:dyDescent="0.35">
      <c r="A2" s="16"/>
      <c r="B2" s="16"/>
      <c r="C2" s="16"/>
      <c r="D2" s="16"/>
      <c r="E2" s="16"/>
    </row>
    <row r="3" spans="1:8" ht="29" x14ac:dyDescent="0.35">
      <c r="A3" s="16"/>
      <c r="B3" s="35">
        <v>2020</v>
      </c>
      <c r="C3" s="35">
        <v>2019</v>
      </c>
      <c r="D3" s="35">
        <v>2018</v>
      </c>
      <c r="E3" s="58" t="s">
        <v>61</v>
      </c>
      <c r="G3" s="60" t="s">
        <v>62</v>
      </c>
    </row>
    <row r="4" spans="1:8" x14ac:dyDescent="0.35">
      <c r="A4" s="17" t="s">
        <v>63</v>
      </c>
      <c r="B4" s="26"/>
      <c r="C4" s="26"/>
      <c r="D4" s="26"/>
      <c r="E4" s="26"/>
      <c r="G4" s="60" t="s">
        <v>37</v>
      </c>
      <c r="H4" s="61"/>
    </row>
    <row r="5" spans="1:8" x14ac:dyDescent="0.35">
      <c r="A5" s="18" t="s">
        <v>64</v>
      </c>
      <c r="B5" s="114">
        <f>'Tab 1_BalanceSheet &amp; Inc.State'!C9/'Tab 1_BalanceSheet &amp; Inc.State'!I8</f>
        <v>1.5044883303411132</v>
      </c>
      <c r="C5" s="114">
        <f>'Tab 1_BalanceSheet &amp; Inc.State'!D9/'Tab 1_BalanceSheet &amp; Inc.State'!J8</f>
        <v>1.854368932038835</v>
      </c>
      <c r="D5" s="114">
        <f>'Tab 1_BalanceSheet &amp; Inc.State'!E9/'Tab 1_BalanceSheet &amp; Inc.State'!K8</f>
        <v>1.4107883817427387</v>
      </c>
      <c r="E5" s="16">
        <v>1.92</v>
      </c>
      <c r="G5" s="62" t="s">
        <v>65</v>
      </c>
      <c r="H5" s="61"/>
    </row>
    <row r="6" spans="1:8" x14ac:dyDescent="0.35">
      <c r="A6" s="18" t="s">
        <v>66</v>
      </c>
      <c r="B6" s="114">
        <f>('Tab 1_BalanceSheet &amp; Inc.State'!C5+'Tab 1_BalanceSheet &amp; Inc.State'!C6)/'Tab 1_BalanceSheet &amp; Inc.State'!I8</f>
        <v>0.7468581687612208</v>
      </c>
      <c r="C6" s="114">
        <f>('Tab 1_BalanceSheet &amp; Inc.State'!D5+'Tab 1_BalanceSheet &amp; Inc.State'!D6)/'Tab 1_BalanceSheet &amp; Inc.State'!J8</f>
        <v>1.062135922330097</v>
      </c>
      <c r="D6" s="114">
        <f>('Tab 1_BalanceSheet &amp; Inc.State'!E5+'Tab 1_BalanceSheet &amp; Inc.State'!E6)/'Tab 1_BalanceSheet &amp; Inc.State'!K8</f>
        <v>0.67634854771784236</v>
      </c>
      <c r="E6" s="16">
        <v>1.25</v>
      </c>
      <c r="G6" s="62" t="s">
        <v>67</v>
      </c>
      <c r="H6" s="61"/>
    </row>
    <row r="7" spans="1:8" x14ac:dyDescent="0.35">
      <c r="A7" s="16" t="s">
        <v>68</v>
      </c>
      <c r="B7" s="114">
        <f>'Tab 1_BalanceSheet &amp; Inc.State'!C5/'Tab 1_BalanceSheet &amp; Inc.State'!I8</f>
        <v>0.40933572710951527</v>
      </c>
      <c r="C7" s="114">
        <f>'Tab 1_BalanceSheet &amp; Inc.State'!D5/'Tab 1_BalanceSheet &amp; Inc.State'!J8</f>
        <v>0.71067961165048543</v>
      </c>
      <c r="D7" s="114">
        <f>'Tab 1_BalanceSheet &amp; Inc.State'!E5/'Tab 1_BalanceSheet &amp; Inc.State'!K8</f>
        <v>0.35062240663900412</v>
      </c>
      <c r="E7" s="16">
        <v>0.86</v>
      </c>
      <c r="G7" s="62" t="s">
        <v>149</v>
      </c>
      <c r="H7" s="61"/>
    </row>
    <row r="8" spans="1:8" x14ac:dyDescent="0.35">
      <c r="A8" s="17" t="s">
        <v>69</v>
      </c>
      <c r="B8" s="26"/>
      <c r="C8" s="26"/>
      <c r="D8" s="26"/>
      <c r="E8" s="26"/>
      <c r="G8" s="60" t="s">
        <v>37</v>
      </c>
      <c r="H8" s="61"/>
    </row>
    <row r="9" spans="1:8" x14ac:dyDescent="0.35">
      <c r="A9" s="18" t="s">
        <v>70</v>
      </c>
      <c r="B9" s="114">
        <f>'Tab 1_BalanceSheet &amp; Inc.State'!C23/AVERAGE('Tab 1_BalanceSheet &amp; Inc.State'!C7:D7)</f>
        <v>3.491271820448878</v>
      </c>
      <c r="C9" s="114">
        <f>'Tab 1_BalanceSheet &amp; Inc.State'!D23/AVERAGE('Tab 1_BalanceSheet &amp; Inc.State'!D7:E7)</f>
        <v>4.5220883534136549</v>
      </c>
      <c r="D9" s="114">
        <f>'Tab 1_BalanceSheet &amp; Inc.State'!E23/AVERAGE('Tab 1_BalanceSheet &amp; Inc.State'!E7:F7)</f>
        <v>5.0573065902578795</v>
      </c>
      <c r="E9" s="16">
        <v>5.37</v>
      </c>
      <c r="G9" s="62" t="s">
        <v>71</v>
      </c>
      <c r="H9" s="61"/>
    </row>
    <row r="10" spans="1:8" x14ac:dyDescent="0.35">
      <c r="A10" s="18" t="s">
        <v>72</v>
      </c>
      <c r="B10" s="114">
        <f>365/B9</f>
        <v>104.54642857142856</v>
      </c>
      <c r="C10" s="114">
        <f t="shared" ref="C10:D10" si="0">365/C9</f>
        <v>80.714920071047956</v>
      </c>
      <c r="D10" s="114">
        <f t="shared" si="0"/>
        <v>72.172804532577899</v>
      </c>
      <c r="E10" s="16">
        <v>50.6</v>
      </c>
      <c r="G10" s="62" t="s">
        <v>73</v>
      </c>
      <c r="H10" s="61"/>
    </row>
    <row r="11" spans="1:8" x14ac:dyDescent="0.35">
      <c r="A11" s="18" t="s">
        <v>74</v>
      </c>
      <c r="B11" s="114">
        <f>'Tab 1_BalanceSheet &amp; Inc.State'!C22/AVERAGE('Tab 1_BalanceSheet &amp; Inc.State'!C6:D6)</f>
        <v>10.910569105691057</v>
      </c>
      <c r="C11" s="114">
        <f>'Tab 1_BalanceSheet &amp; Inc.State'!D22/AVERAGE('Tab 1_BalanceSheet &amp; Inc.State'!D6:E6)</f>
        <v>14.497041420118343</v>
      </c>
      <c r="D11" s="114">
        <f>'Tab 1_BalanceSheet &amp; Inc.State'!E22/AVERAGE('Tab 1_BalanceSheet &amp; Inc.State'!E6:F6)</f>
        <v>17.407643312101911</v>
      </c>
      <c r="E11" s="16">
        <v>18.12</v>
      </c>
      <c r="G11" s="62" t="s">
        <v>75</v>
      </c>
      <c r="H11" s="61"/>
    </row>
    <row r="12" spans="1:8" x14ac:dyDescent="0.35">
      <c r="A12" s="18" t="s">
        <v>76</v>
      </c>
      <c r="B12" s="114">
        <f>365/B11</f>
        <v>33.453800298062596</v>
      </c>
      <c r="C12" s="114">
        <f t="shared" ref="C12:D12" si="1">365/C11</f>
        <v>25.177551020408163</v>
      </c>
      <c r="D12" s="114">
        <f t="shared" si="1"/>
        <v>20.96780095133553</v>
      </c>
      <c r="E12" s="16">
        <v>21.5</v>
      </c>
      <c r="G12" s="62" t="s">
        <v>77</v>
      </c>
      <c r="H12" s="61"/>
    </row>
    <row r="13" spans="1:8" x14ac:dyDescent="0.35">
      <c r="A13" s="18" t="s">
        <v>78</v>
      </c>
      <c r="B13" s="114">
        <f>'Tab 1_BalanceSheet &amp; Inc.State'!C22/AVERAGE('Tab 1_BalanceSheet &amp; Inc.State'!C17:D17)</f>
        <v>0.51058972733037411</v>
      </c>
      <c r="C13" s="114">
        <f>'Tab 1_BalanceSheet &amp; Inc.State'!D22/AVERAGE('Tab 1_BalanceSheet &amp; Inc.State'!D17:E17)</f>
        <v>0.69062720225510921</v>
      </c>
      <c r="D13" s="114">
        <f>'Tab 1_BalanceSheet &amp; Inc.State'!E22/AVERAGE('Tab 1_BalanceSheet &amp; Inc.State'!E17:F17)</f>
        <v>0.82121394230769229</v>
      </c>
      <c r="E13" s="16">
        <v>0.9</v>
      </c>
      <c r="G13" s="62" t="s">
        <v>152</v>
      </c>
      <c r="H13" s="61"/>
    </row>
    <row r="14" spans="1:8" x14ac:dyDescent="0.35">
      <c r="A14" s="18" t="s">
        <v>79</v>
      </c>
      <c r="B14" s="114">
        <f>'Tab 1_BalanceSheet &amp; Inc.State'!C22/AVERAGE('Tab 1_BalanceSheet &amp; Inc.State'!C12:D12)</f>
        <v>1.1398640996602492</v>
      </c>
      <c r="C14" s="114">
        <f>'Tab 1_BalanceSheet &amp; Inc.State'!D22/AVERAGE('Tab 1_BalanceSheet &amp; Inc.State'!D12:E12)</f>
        <v>1.6896551724137931</v>
      </c>
      <c r="D14" s="114">
        <f>'Tab 1_BalanceSheet &amp; Inc.State'!E22/AVERAGE('Tab 1_BalanceSheet &amp; Inc.State'!E12:F12)</f>
        <v>1.9978070175438596</v>
      </c>
      <c r="E14" s="16">
        <v>2.75</v>
      </c>
      <c r="G14" s="62" t="s">
        <v>153</v>
      </c>
      <c r="H14" s="61"/>
    </row>
    <row r="15" spans="1:8" x14ac:dyDescent="0.35">
      <c r="A15" s="17" t="s">
        <v>80</v>
      </c>
      <c r="B15" s="26"/>
      <c r="C15" s="26"/>
      <c r="D15" s="26"/>
      <c r="E15" s="26"/>
      <c r="G15" s="60" t="s">
        <v>37</v>
      </c>
      <c r="H15" s="61"/>
    </row>
    <row r="16" spans="1:8" x14ac:dyDescent="0.35">
      <c r="A16" s="18" t="s">
        <v>81</v>
      </c>
      <c r="B16" s="114">
        <f>'Tab 1_BalanceSheet &amp; Inc.State'!I11/'Tab 1_BalanceSheet &amp; Inc.State'!C17</f>
        <v>0.24623603691112189</v>
      </c>
      <c r="C16" s="114">
        <f>'Tab 1_BalanceSheet &amp; Inc.State'!J11/'Tab 1_BalanceSheet &amp; Inc.State'!D17</f>
        <v>0.2373241306079108</v>
      </c>
      <c r="D16" s="114">
        <f>'Tab 1_BalanceSheet &amp; Inc.State'!K11/'Tab 1_BalanceSheet &amp; Inc.State'!E17</f>
        <v>0.22986778846153846</v>
      </c>
      <c r="E16" s="16">
        <v>0.21</v>
      </c>
      <c r="G16" s="62" t="s">
        <v>82</v>
      </c>
      <c r="H16" s="61"/>
    </row>
    <row r="17" spans="1:8" x14ac:dyDescent="0.35">
      <c r="A17" s="18" t="s">
        <v>83</v>
      </c>
      <c r="B17" s="114">
        <f>'Tab 1_BalanceSheet &amp; Inc.State'!I11/'Tab 1_BalanceSheet &amp; Inc.State'!I16</f>
        <v>0.32667525773195877</v>
      </c>
      <c r="C17" s="114">
        <f>'Tab 1_BalanceSheet &amp; Inc.State'!J11/'Tab 1_BalanceSheet &amp; Inc.State'!J16</f>
        <v>0.3111729899060216</v>
      </c>
      <c r="D17" s="114">
        <f>'Tab 1_BalanceSheet &amp; Inc.State'!K11/'Tab 1_BalanceSheet &amp; Inc.State'!K16</f>
        <v>0.29847834568864612</v>
      </c>
      <c r="E17" s="16">
        <v>0.27</v>
      </c>
      <c r="G17" s="62" t="s">
        <v>84</v>
      </c>
      <c r="H17" s="61"/>
    </row>
    <row r="18" spans="1:8" x14ac:dyDescent="0.35">
      <c r="A18" s="18" t="s">
        <v>85</v>
      </c>
      <c r="B18" s="114">
        <f>AVERAGE('Tab 1_BalanceSheet &amp; Inc.State'!C17:D17)/AVERAGE('Tab 1_BalanceSheet &amp; Inc.State'!I16:J16)</f>
        <v>1.3192236908147901</v>
      </c>
      <c r="C18" s="114">
        <f>AVERAGE('Tab 1_BalanceSheet &amp; Inc.State'!D17:E17)/AVERAGE('Tab 1_BalanceSheet &amp; Inc.State'!J16:K16)</f>
        <v>1.305187637969095</v>
      </c>
      <c r="D18" s="114">
        <f>AVERAGE('Tab 1_BalanceSheet &amp; Inc.State'!E17:F17)/AVERAGE('Tab 1_BalanceSheet &amp; Inc.State'!K16:L16)</f>
        <v>1.2984783456886462</v>
      </c>
      <c r="E18" s="16">
        <v>1.23</v>
      </c>
      <c r="G18" s="62" t="s">
        <v>157</v>
      </c>
      <c r="H18" s="61"/>
    </row>
    <row r="19" spans="1:8" x14ac:dyDescent="0.35">
      <c r="A19" s="18" t="s">
        <v>86</v>
      </c>
      <c r="B19" s="114">
        <f>'Tab 1_BalanceSheet &amp; Inc.State'!C28/'Tab 1_BalanceSheet &amp; Inc.State'!C29</f>
        <v>2.226950354609929</v>
      </c>
      <c r="C19" s="114">
        <f>'Tab 1_BalanceSheet &amp; Inc.State'!D28/'Tab 1_BalanceSheet &amp; Inc.State'!D29</f>
        <v>3.2481751824817517</v>
      </c>
      <c r="D19" s="114">
        <f>'Tab 1_BalanceSheet &amp; Inc.State'!E28/'Tab 1_BalanceSheet &amp; Inc.State'!E29</f>
        <v>4.944</v>
      </c>
      <c r="E19" s="16">
        <v>5.5</v>
      </c>
      <c r="G19" s="62" t="s">
        <v>147</v>
      </c>
      <c r="H19" s="61"/>
    </row>
    <row r="20" spans="1:8" x14ac:dyDescent="0.35">
      <c r="A20" s="18" t="s">
        <v>87</v>
      </c>
      <c r="B20" s="114">
        <f>'Tab 1_BalanceSheet &amp; Inc.State'!C26/'Tab 1_BalanceSheet &amp; Inc.State'!C29</f>
        <v>3.4609929078014185</v>
      </c>
      <c r="C20" s="114">
        <f>'Tab 1_BalanceSheet &amp; Inc.State'!D26/'Tab 1_BalanceSheet &amp; Inc.State'!D29</f>
        <v>4.8394160583941606</v>
      </c>
      <c r="D20" s="114">
        <f>'Tab 1_BalanceSheet &amp; Inc.State'!E26/'Tab 1_BalanceSheet &amp; Inc.State'!E29</f>
        <v>7.016</v>
      </c>
      <c r="E20" s="16">
        <v>9.3000000000000007</v>
      </c>
      <c r="G20" s="62" t="s">
        <v>148</v>
      </c>
      <c r="H20" s="61"/>
    </row>
    <row r="21" spans="1:8" x14ac:dyDescent="0.35">
      <c r="A21" s="17" t="s">
        <v>88</v>
      </c>
      <c r="B21" s="26"/>
      <c r="C21" s="26"/>
      <c r="D21" s="26"/>
      <c r="E21" s="26"/>
      <c r="G21" s="60" t="s">
        <v>37</v>
      </c>
      <c r="H21" s="61"/>
    </row>
    <row r="22" spans="1:8" x14ac:dyDescent="0.35">
      <c r="A22" s="18" t="s">
        <v>89</v>
      </c>
      <c r="B22" s="115">
        <f>'Tab 1_BalanceSheet &amp; Inc.State'!C32/'Tab 1_BalanceSheet &amp; Inc.State'!C22</f>
        <v>5.663189269746647E-2</v>
      </c>
      <c r="C22" s="115">
        <f>'Tab 1_BalanceSheet &amp; Inc.State'!D32/'Tab 1_BalanceSheet &amp; Inc.State'!D22</f>
        <v>8.2857142857142851E-2</v>
      </c>
      <c r="D22" s="115">
        <f>'Tab 1_BalanceSheet &amp; Inc.State'!E32/'Tab 1_BalanceSheet &amp; Inc.State'!E22</f>
        <v>0.11891694109037687</v>
      </c>
      <c r="E22" s="59">
        <v>0.14000000000000001</v>
      </c>
      <c r="G22" s="62" t="s">
        <v>90</v>
      </c>
      <c r="H22" s="61"/>
    </row>
    <row r="23" spans="1:8" x14ac:dyDescent="0.35">
      <c r="A23" s="18" t="s">
        <v>91</v>
      </c>
      <c r="B23" s="115">
        <f>'Tab 1_BalanceSheet &amp; Inc.State'!C24/'Tab 1_BalanceSheet &amp; Inc.State'!C22</f>
        <v>0.30452061599602581</v>
      </c>
      <c r="C23" s="115">
        <f>'Tab 1_BalanceSheet &amp; Inc.State'!D24/'Tab 1_BalanceSheet &amp; Inc.State'!D22</f>
        <v>0.31061224489795919</v>
      </c>
      <c r="D23" s="115">
        <f>'Tab 1_BalanceSheet &amp; Inc.State'!E24/'Tab 1_BalanceSheet &amp; Inc.State'!E22</f>
        <v>0.35418953530918407</v>
      </c>
      <c r="E23" s="59">
        <v>0.48</v>
      </c>
      <c r="G23" s="62" t="s">
        <v>92</v>
      </c>
      <c r="H23" s="61"/>
    </row>
    <row r="24" spans="1:8" x14ac:dyDescent="0.35">
      <c r="A24" s="18" t="s">
        <v>93</v>
      </c>
      <c r="B24" s="115">
        <f>'Tab 1_BalanceSheet &amp; Inc.State'!C28/'Tab 1_BalanceSheet &amp; Inc.State'!C22</f>
        <v>0.15598609041231992</v>
      </c>
      <c r="C24" s="115">
        <f>'Tab 1_BalanceSheet &amp; Inc.State'!D28/'Tab 1_BalanceSheet &amp; Inc.State'!D22</f>
        <v>0.1816326530612245</v>
      </c>
      <c r="D24" s="115">
        <f>'Tab 1_BalanceSheet &amp; Inc.State'!E28/'Tab 1_BalanceSheet &amp; Inc.State'!E22</f>
        <v>0.22612513721185509</v>
      </c>
      <c r="E24" s="59">
        <v>0.24</v>
      </c>
      <c r="G24" s="62" t="s">
        <v>94</v>
      </c>
      <c r="H24" s="61"/>
    </row>
    <row r="25" spans="1:8" x14ac:dyDescent="0.35">
      <c r="A25" s="18" t="s">
        <v>95</v>
      </c>
      <c r="B25" s="115">
        <f>'Tab 1_BalanceSheet &amp; Inc.State'!C28/'Tab 1_BalanceSheet &amp; Inc.State'!C17</f>
        <v>7.6250607090820793E-2</v>
      </c>
      <c r="C25" s="115">
        <f>'Tab 1_BalanceSheet &amp; Inc.State'!D28/'Tab 1_BalanceSheet &amp; Inc.State'!D17</f>
        <v>0.11813113883727104</v>
      </c>
      <c r="D25" s="115">
        <f>'Tab 1_BalanceSheet &amp; Inc.State'!E28/'Tab 1_BalanceSheet &amp; Inc.State'!E17</f>
        <v>0.18569711538461539</v>
      </c>
      <c r="E25" s="59">
        <v>0.19</v>
      </c>
      <c r="G25" s="62" t="s">
        <v>96</v>
      </c>
      <c r="H25" s="61"/>
    </row>
    <row r="26" spans="1:8" x14ac:dyDescent="0.35">
      <c r="A26" s="18" t="s">
        <v>97</v>
      </c>
      <c r="B26" s="115">
        <f>'Tab 1_BalanceSheet &amp; Inc.State'!C32/'Tab 1_BalanceSheet &amp; Inc.State'!C17</f>
        <v>2.7683341427877612E-2</v>
      </c>
      <c r="C26" s="115">
        <f>'Tab 1_BalanceSheet &amp; Inc.State'!D32/'Tab 1_BalanceSheet &amp; Inc.State'!D17</f>
        <v>5.388903636846297E-2</v>
      </c>
      <c r="D26" s="115">
        <f>'Tab 1_BalanceSheet &amp; Inc.State'!E32/'Tab 1_BalanceSheet &amp; Inc.State'!E17</f>
        <v>9.765625E-2</v>
      </c>
      <c r="E26" s="59">
        <v>0.17</v>
      </c>
      <c r="G26" s="62" t="s">
        <v>98</v>
      </c>
      <c r="H26" s="61"/>
    </row>
    <row r="27" spans="1:8" x14ac:dyDescent="0.35">
      <c r="A27" s="18" t="s">
        <v>99</v>
      </c>
      <c r="B27" s="115">
        <f>'Tab 1_BalanceSheet &amp; Inc.State'!C32/AVERAGE('Tab 1_BalanceSheet &amp; Inc.State'!I16:J16)</f>
        <v>3.8146227204283088E-2</v>
      </c>
      <c r="C27" s="115">
        <f>'Tab 1_BalanceSheet &amp; Inc.State'!D32/AVERAGE('Tab 1_BalanceSheet &amp; Inc.State'!J16:K16)</f>
        <v>7.4687270051508464E-2</v>
      </c>
      <c r="D27" s="115">
        <f>'Tab 1_BalanceSheet &amp; Inc.State'!E32/AVERAGE('Tab 1_BalanceSheet &amp; Inc.State'!K16:L16)</f>
        <v>0.12680452594615685</v>
      </c>
      <c r="E27" s="59">
        <v>0.15</v>
      </c>
      <c r="G27" s="62" t="s">
        <v>158</v>
      </c>
      <c r="H27" s="61"/>
    </row>
    <row r="28" spans="1:8" x14ac:dyDescent="0.35">
      <c r="A28" s="17" t="s">
        <v>100</v>
      </c>
      <c r="B28" s="26"/>
      <c r="C28" s="26"/>
      <c r="D28" s="26"/>
      <c r="E28" s="26"/>
      <c r="G28" s="62"/>
      <c r="H28" s="61"/>
    </row>
    <row r="29" spans="1:8" x14ac:dyDescent="0.35">
      <c r="A29" s="18" t="s">
        <v>101</v>
      </c>
      <c r="B29" s="114">
        <f>'Tab 1_BalanceSheet &amp; Inc.State'!C32/'Tab 1_BalanceSheet &amp; Inc.State'!I19*1000000</f>
        <v>1.162655505173817</v>
      </c>
      <c r="C29" s="114">
        <f>'Tab 1_BalanceSheet &amp; Inc.State'!D32/'Tab 1_BalanceSheet &amp; Inc.State'!J19*1000000</f>
        <v>2.0862751868912035</v>
      </c>
      <c r="D29" s="114">
        <f>'Tab 1_BalanceSheet &amp; Inc.State'!E32/'Tab 1_BalanceSheet &amp; Inc.State'!K19*1000000</f>
        <v>3.3671359245430019</v>
      </c>
      <c r="E29" s="27" t="s">
        <v>102</v>
      </c>
      <c r="G29" s="62" t="s">
        <v>103</v>
      </c>
      <c r="H29" s="61"/>
    </row>
    <row r="30" spans="1:8" x14ac:dyDescent="0.35">
      <c r="A30" s="18" t="s">
        <v>104</v>
      </c>
      <c r="B30" s="114">
        <f>B37/B29</f>
        <v>55.906500000000001</v>
      </c>
      <c r="C30" s="114">
        <f t="shared" ref="C30:D30" si="2">C37/C29</f>
        <v>32.593974384236454</v>
      </c>
      <c r="D30" s="114">
        <f t="shared" si="2"/>
        <v>21.086169846153847</v>
      </c>
      <c r="E30" s="27" t="s">
        <v>102</v>
      </c>
      <c r="G30" s="62" t="s">
        <v>105</v>
      </c>
      <c r="H30" s="61"/>
    </row>
    <row r="31" spans="1:8" x14ac:dyDescent="0.35">
      <c r="A31" s="17" t="s">
        <v>106</v>
      </c>
      <c r="B31" s="26"/>
      <c r="C31" s="26"/>
      <c r="D31" s="26"/>
      <c r="E31" s="26"/>
      <c r="G31" s="62"/>
      <c r="H31" s="61"/>
    </row>
    <row r="32" spans="1:8" x14ac:dyDescent="0.35">
      <c r="A32" s="18" t="s">
        <v>107</v>
      </c>
      <c r="B32" s="59">
        <f>B22</f>
        <v>5.663189269746647E-2</v>
      </c>
      <c r="C32" s="59">
        <f t="shared" ref="C32:D32" si="3">C22</f>
        <v>8.2857142857142851E-2</v>
      </c>
      <c r="D32" s="59">
        <f t="shared" si="3"/>
        <v>0.11891694109037687</v>
      </c>
      <c r="E32" s="59">
        <v>0.14000000000000001</v>
      </c>
      <c r="G32" s="62" t="s">
        <v>90</v>
      </c>
      <c r="H32" s="61"/>
    </row>
    <row r="33" spans="1:13" x14ac:dyDescent="0.35">
      <c r="A33" s="104" t="s">
        <v>150</v>
      </c>
      <c r="B33" s="116">
        <f>B13</f>
        <v>0.51058972733037411</v>
      </c>
      <c r="C33" s="116">
        <f t="shared" ref="C33:D33" si="4">C13</f>
        <v>0.69062720225510921</v>
      </c>
      <c r="D33" s="116">
        <f t="shared" si="4"/>
        <v>0.82121394230769229</v>
      </c>
      <c r="E33" s="16">
        <v>0.9</v>
      </c>
      <c r="G33" s="101" t="s">
        <v>152</v>
      </c>
      <c r="H33" s="102"/>
      <c r="I33" s="103"/>
      <c r="J33" s="103"/>
      <c r="K33" s="103"/>
      <c r="L33" s="103"/>
      <c r="M33" s="103"/>
    </row>
    <row r="34" spans="1:13" x14ac:dyDescent="0.35">
      <c r="A34" s="18" t="s">
        <v>108</v>
      </c>
      <c r="B34" s="116">
        <f>B18</f>
        <v>1.3192236908147901</v>
      </c>
      <c r="C34" s="116">
        <f t="shared" ref="C34:D34" si="5">C18</f>
        <v>1.305187637969095</v>
      </c>
      <c r="D34" s="116">
        <f t="shared" si="5"/>
        <v>1.2984783456886462</v>
      </c>
      <c r="E34" s="16">
        <v>1.23</v>
      </c>
      <c r="G34" s="62" t="s">
        <v>157</v>
      </c>
      <c r="H34" s="61"/>
    </row>
    <row r="35" spans="1:13" x14ac:dyDescent="0.35">
      <c r="A35" s="18" t="s">
        <v>99</v>
      </c>
      <c r="B35" s="59">
        <f>B32*B33*B34</f>
        <v>3.8146227204283088E-2</v>
      </c>
      <c r="C35" s="59">
        <f t="shared" ref="C35:D35" si="6">C32*C33*C34</f>
        <v>7.4687270051508464E-2</v>
      </c>
      <c r="D35" s="59">
        <f t="shared" si="6"/>
        <v>0.12680452594615685</v>
      </c>
      <c r="E35" s="59">
        <v>0.15</v>
      </c>
      <c r="G35" s="62" t="s">
        <v>158</v>
      </c>
      <c r="H35" s="61"/>
    </row>
    <row r="36" spans="1:13" x14ac:dyDescent="0.35">
      <c r="A36" s="16"/>
      <c r="B36" s="16"/>
      <c r="C36" s="16"/>
      <c r="D36" s="16"/>
      <c r="E36" s="16"/>
    </row>
    <row r="37" spans="1:13" x14ac:dyDescent="0.35">
      <c r="A37" s="18" t="s">
        <v>109</v>
      </c>
      <c r="B37" s="57">
        <v>65</v>
      </c>
      <c r="C37" s="57">
        <v>68</v>
      </c>
      <c r="D37" s="57">
        <v>71</v>
      </c>
      <c r="E37" s="16"/>
    </row>
    <row r="38" spans="1:13" ht="263.5" customHeight="1" x14ac:dyDescent="0.35">
      <c r="A38" s="110" t="s">
        <v>154</v>
      </c>
      <c r="B38" s="110"/>
      <c r="C38" s="110"/>
      <c r="D38" s="110"/>
      <c r="E38" s="110"/>
      <c r="F38" s="110"/>
      <c r="G38" s="110"/>
      <c r="H38" s="110"/>
      <c r="I38" s="110"/>
      <c r="J38" s="110"/>
      <c r="K38" s="110"/>
    </row>
  </sheetData>
  <mergeCells count="1">
    <mergeCell ref="A38:K38"/>
  </mergeCells>
  <pageMargins left="0.7" right="0.7" top="0.75" bottom="0.75" header="0.3" footer="0.3"/>
  <pageSetup orientation="portrait" horizontalDpi="360" verticalDpi="36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O34"/>
  <sheetViews>
    <sheetView topLeftCell="A9" zoomScale="90" zoomScaleNormal="90" workbookViewId="0">
      <selection activeCell="M11" sqref="M11"/>
    </sheetView>
  </sheetViews>
  <sheetFormatPr defaultColWidth="12.453125" defaultRowHeight="14.5" x14ac:dyDescent="0.35"/>
  <cols>
    <col min="1" max="1" width="32" customWidth="1"/>
    <col min="7" max="7" width="9.1796875"/>
    <col min="8" max="8" width="1.453125" customWidth="1"/>
    <col min="9" max="9" width="22" customWidth="1"/>
  </cols>
  <sheetData>
    <row r="3" spans="1:15" ht="15.5" x14ac:dyDescent="0.35">
      <c r="A3" s="2"/>
      <c r="B3" s="111">
        <v>2020</v>
      </c>
      <c r="C3" s="111"/>
      <c r="D3" s="111">
        <v>2019</v>
      </c>
      <c r="E3" s="111"/>
      <c r="F3" s="24">
        <v>2018</v>
      </c>
      <c r="G3" s="24"/>
      <c r="H3" s="2"/>
      <c r="I3" s="2"/>
      <c r="J3" s="111">
        <v>2020</v>
      </c>
      <c r="K3" s="111"/>
      <c r="L3" s="111">
        <v>2019</v>
      </c>
      <c r="M3" s="111"/>
      <c r="N3" s="24">
        <v>2018</v>
      </c>
      <c r="O3" s="24"/>
    </row>
    <row r="4" spans="1:15" ht="15.5" x14ac:dyDescent="0.35">
      <c r="A4" s="2"/>
      <c r="B4" s="24" t="s">
        <v>110</v>
      </c>
      <c r="C4" s="20" t="s">
        <v>111</v>
      </c>
      <c r="D4" s="24" t="s">
        <v>110</v>
      </c>
      <c r="E4" s="13" t="s">
        <v>111</v>
      </c>
      <c r="F4" s="24" t="s">
        <v>110</v>
      </c>
      <c r="G4" s="23"/>
      <c r="H4" s="24"/>
      <c r="I4" s="24"/>
      <c r="J4" s="24" t="s">
        <v>110</v>
      </c>
      <c r="K4" s="13" t="s">
        <v>111</v>
      </c>
      <c r="L4" s="24" t="s">
        <v>110</v>
      </c>
      <c r="M4" s="13" t="s">
        <v>111</v>
      </c>
      <c r="N4" s="24" t="s">
        <v>110</v>
      </c>
      <c r="O4" s="24"/>
    </row>
    <row r="5" spans="1:15" ht="30.5" thickBot="1" x14ac:dyDescent="0.4">
      <c r="A5" s="6" t="s">
        <v>17</v>
      </c>
      <c r="B5" s="70"/>
      <c r="C5" s="70"/>
      <c r="D5" s="70"/>
      <c r="E5" s="70"/>
      <c r="F5" s="70"/>
      <c r="G5" s="71"/>
      <c r="H5" s="2"/>
      <c r="I5" s="6" t="s">
        <v>18</v>
      </c>
      <c r="J5" s="70"/>
      <c r="K5" s="70"/>
      <c r="L5" s="70"/>
      <c r="M5" s="70"/>
      <c r="N5" s="70"/>
      <c r="O5" s="70"/>
    </row>
    <row r="6" spans="1:15" ht="31" x14ac:dyDescent="0.35">
      <c r="A6" s="4" t="s">
        <v>19</v>
      </c>
      <c r="B6" s="76">
        <f>'Tab 1_BalanceSheet &amp; Inc.State'!C5/'Tab 1_BalanceSheet &amp; Inc.State'!C$17</f>
        <v>5.5366682855755224E-2</v>
      </c>
      <c r="C6" s="76">
        <f>B6-D6</f>
        <v>-4.1792860547483428E-2</v>
      </c>
      <c r="D6" s="76">
        <f>'Tab 1_BalanceSheet &amp; Inc.State'!D5/'Tab 1_BalanceSheet &amp; Inc.State'!D$17</f>
        <v>9.7159543403238652E-2</v>
      </c>
      <c r="E6" s="76">
        <f>D6-F6</f>
        <v>4.6378293403238652E-2</v>
      </c>
      <c r="F6" s="76">
        <f>'Tab 1_BalanceSheet &amp; Inc.State'!E5/'Tab 1_BalanceSheet &amp; Inc.State'!E$17</f>
        <v>5.078125E-2</v>
      </c>
      <c r="G6" s="71"/>
      <c r="H6" s="2"/>
      <c r="I6" s="4" t="s">
        <v>20</v>
      </c>
      <c r="J6" s="76">
        <f>'Tab 1_BalanceSheet &amp; Inc.State'!I5/'Tab 1_BalanceSheet &amp; Inc.State'!C$17</f>
        <v>8.7663914521612429E-2</v>
      </c>
      <c r="K6" s="76">
        <f>J6-L6</f>
        <v>1.6538269187454241E-3</v>
      </c>
      <c r="L6" s="76">
        <f>'Tab 1_BalanceSheet &amp; Inc.State'!J5/'Tab 1_BalanceSheet &amp; Inc.State'!D$17</f>
        <v>8.6010087602867005E-2</v>
      </c>
      <c r="M6" s="76">
        <f>L6-N6</f>
        <v>-7.7399123971329947E-3</v>
      </c>
      <c r="N6" s="76">
        <f>'Tab 1_BalanceSheet &amp; Inc.State'!K5/'Tab 1_BalanceSheet &amp; Inc.State'!E$17</f>
        <v>9.375E-2</v>
      </c>
      <c r="O6" s="70"/>
    </row>
    <row r="7" spans="1:15" ht="15.5" x14ac:dyDescent="0.35">
      <c r="A7" s="4" t="s">
        <v>21</v>
      </c>
      <c r="B7" s="77">
        <f>'Tab 1_BalanceSheet &amp; Inc.State'!C6/'Tab 1_BalanceSheet &amp; Inc.State'!C$17</f>
        <v>4.5653229723166586E-2</v>
      </c>
      <c r="C7" s="77">
        <f t="shared" ref="C7:C18" si="0">B7-D7</f>
        <v>-2.3956155117683745E-3</v>
      </c>
      <c r="D7" s="77">
        <f>'Tab 1_BalanceSheet &amp; Inc.State'!D6/'Tab 1_BalanceSheet &amp; Inc.State'!D$17</f>
        <v>4.804884523493496E-2</v>
      </c>
      <c r="E7" s="77">
        <f t="shared" ref="E7:E18" si="1">D7-F7</f>
        <v>8.7336446570419196E-4</v>
      </c>
      <c r="F7" s="77">
        <f>'Tab 1_BalanceSheet &amp; Inc.State'!E6/'Tab 1_BalanceSheet &amp; Inc.State'!E$17</f>
        <v>4.7175480769230768E-2</v>
      </c>
      <c r="G7" s="71"/>
      <c r="H7" s="2"/>
      <c r="I7" s="4" t="s">
        <v>22</v>
      </c>
      <c r="J7" s="77">
        <f>'Tab 1_BalanceSheet &amp; Inc.State'!I6/'Tab 1_BalanceSheet &amp; Inc.State'!C$17</f>
        <v>3.3997085964060224E-2</v>
      </c>
      <c r="K7" s="77">
        <f t="shared" ref="K7:K18" si="2">J7-L7</f>
        <v>6.6543729298154664E-3</v>
      </c>
      <c r="L7" s="77">
        <f>'Tab 1_BalanceSheet &amp; Inc.State'!J6/'Tab 1_BalanceSheet &amp; Inc.State'!D$17</f>
        <v>2.7342713034244757E-2</v>
      </c>
      <c r="M7" s="77">
        <f t="shared" ref="M7:M18" si="3">L7-N7</f>
        <v>9.0133861111678336E-3</v>
      </c>
      <c r="N7" s="77">
        <f>'Tab 1_BalanceSheet &amp; Inc.State'!K6/'Tab 1_BalanceSheet &amp; Inc.State'!E$17</f>
        <v>1.8329326923076924E-2</v>
      </c>
      <c r="O7" s="70"/>
    </row>
    <row r="8" spans="1:15" ht="16" thickBot="1" x14ac:dyDescent="0.4">
      <c r="A8" s="4" t="s">
        <v>23</v>
      </c>
      <c r="B8" s="77">
        <f>'Tab 1_BalanceSheet &amp; Inc.State'!C7/'Tab 1_BalanceSheet &amp; Inc.State'!C$17</f>
        <v>9.8105876639145217E-2</v>
      </c>
      <c r="C8" s="77">
        <f t="shared" si="0"/>
        <v>-7.5484902310432589E-3</v>
      </c>
      <c r="D8" s="77">
        <f>'Tab 1_BalanceSheet &amp; Inc.State'!D7/'Tab 1_BalanceSheet &amp; Inc.State'!D$17</f>
        <v>0.10565436687018848</v>
      </c>
      <c r="E8" s="77">
        <f t="shared" si="1"/>
        <v>7.8657840865001272E-4</v>
      </c>
      <c r="F8" s="77">
        <f>'Tab 1_BalanceSheet &amp; Inc.State'!E7/'Tab 1_BalanceSheet &amp; Inc.State'!E$17</f>
        <v>0.10486778846153846</v>
      </c>
      <c r="G8" s="71"/>
      <c r="H8" s="2"/>
      <c r="I8" s="4" t="s">
        <v>24</v>
      </c>
      <c r="J8" s="78">
        <f>'Tab 1_BalanceSheet &amp; Inc.State'!I7/'Tab 1_BalanceSheet &amp; Inc.State'!C$17</f>
        <v>1.3598834385624089E-2</v>
      </c>
      <c r="K8" s="78">
        <f t="shared" si="2"/>
        <v>-9.7619301484879357E-3</v>
      </c>
      <c r="L8" s="78">
        <f>'Tab 1_BalanceSheet &amp; Inc.State'!J7/'Tab 1_BalanceSheet &amp; Inc.State'!D$17</f>
        <v>2.3360764534112025E-2</v>
      </c>
      <c r="M8" s="78">
        <f t="shared" si="3"/>
        <v>-9.3916393120418232E-3</v>
      </c>
      <c r="N8" s="78">
        <f>'Tab 1_BalanceSheet &amp; Inc.State'!K7/'Tab 1_BalanceSheet &amp; Inc.State'!E$17</f>
        <v>3.2752403846153848E-2</v>
      </c>
      <c r="O8" s="70"/>
    </row>
    <row r="9" spans="1:15" ht="31.5" thickBot="1" x14ac:dyDescent="0.4">
      <c r="A9" s="4" t="s">
        <v>112</v>
      </c>
      <c r="B9" s="78">
        <f>'Tab 1_BalanceSheet &amp; Inc.State'!C8/'Tab 1_BalanceSheet &amp; Inc.State'!C$17</f>
        <v>4.3710539096648857E-3</v>
      </c>
      <c r="C9" s="78">
        <f t="shared" si="0"/>
        <v>1.7164215762430646E-3</v>
      </c>
      <c r="D9" s="78">
        <f>'Tab 1_BalanceSheet &amp; Inc.State'!D8/'Tab 1_BalanceSheet &amp; Inc.State'!D$17</f>
        <v>2.6546323334218211E-3</v>
      </c>
      <c r="E9" s="78">
        <f t="shared" si="1"/>
        <v>1.1522284872679748E-3</v>
      </c>
      <c r="F9" s="78">
        <f>'Tab 1_BalanceSheet &amp; Inc.State'!E8/'Tab 1_BalanceSheet &amp; Inc.State'!E$17</f>
        <v>1.5024038461538462E-3</v>
      </c>
      <c r="G9" s="71"/>
      <c r="H9" s="2"/>
      <c r="I9" s="7" t="s">
        <v>26</v>
      </c>
      <c r="J9" s="75">
        <f>'Tab 1_BalanceSheet &amp; Inc.State'!I8/'Tab 1_BalanceSheet &amp; Inc.State'!C$17</f>
        <v>0.13525983487129675</v>
      </c>
      <c r="K9" s="75">
        <f t="shared" si="2"/>
        <v>-1.4537302999270418E-3</v>
      </c>
      <c r="L9" s="75">
        <f>'Tab 1_BalanceSheet &amp; Inc.State'!J8/'Tab 1_BalanceSheet &amp; Inc.State'!D$17</f>
        <v>0.13671356517122379</v>
      </c>
      <c r="M9" s="75">
        <f t="shared" si="3"/>
        <v>-8.1181655980069878E-3</v>
      </c>
      <c r="N9" s="75">
        <f>'Tab 1_BalanceSheet &amp; Inc.State'!K8/'Tab 1_BalanceSheet &amp; Inc.State'!E$17</f>
        <v>0.14483173076923078</v>
      </c>
      <c r="O9" s="70"/>
    </row>
    <row r="10" spans="1:15" ht="16" thickBot="1" x14ac:dyDescent="0.4">
      <c r="A10" s="8" t="s">
        <v>27</v>
      </c>
      <c r="B10" s="70">
        <f>'Tab 1_BalanceSheet &amp; Inc.State'!C9/'Tab 1_BalanceSheet &amp; Inc.State'!C$17</f>
        <v>0.20349684312773192</v>
      </c>
      <c r="C10" s="70">
        <f t="shared" si="0"/>
        <v>-5.0020544714051984E-2</v>
      </c>
      <c r="D10" s="70">
        <f>'Tab 1_BalanceSheet &amp; Inc.State'!D9/'Tab 1_BalanceSheet &amp; Inc.State'!D$17</f>
        <v>0.2535173878417839</v>
      </c>
      <c r="E10" s="70">
        <f t="shared" si="1"/>
        <v>4.9190464764860831E-2</v>
      </c>
      <c r="F10" s="70">
        <f>'Tab 1_BalanceSheet &amp; Inc.State'!E9/'Tab 1_BalanceSheet &amp; Inc.State'!E$17</f>
        <v>0.20432692307692307</v>
      </c>
      <c r="G10" s="71"/>
      <c r="H10" s="2"/>
      <c r="I10" s="2"/>
      <c r="J10" s="70"/>
      <c r="K10" s="70"/>
      <c r="L10" s="70"/>
      <c r="M10" s="70"/>
      <c r="N10" s="70"/>
      <c r="O10" s="70"/>
    </row>
    <row r="11" spans="1:15" ht="16" thickBot="1" x14ac:dyDescent="0.4">
      <c r="A11" s="9" t="s">
        <v>28</v>
      </c>
      <c r="B11" s="76">
        <f>'Tab 1_BalanceSheet &amp; Inc.State'!C10/'Tab 1_BalanceSheet &amp; Inc.State'!C$17</f>
        <v>0.97134531325886353</v>
      </c>
      <c r="C11" s="76">
        <f t="shared" si="0"/>
        <v>7.9919775695815987E-2</v>
      </c>
      <c r="D11" s="76">
        <f>'Tab 1_BalanceSheet &amp; Inc.State'!D10/'Tab 1_BalanceSheet &amp; Inc.State'!D$17</f>
        <v>0.89142553756304754</v>
      </c>
      <c r="E11" s="76">
        <f t="shared" si="1"/>
        <v>-2.8052316677217304E-3</v>
      </c>
      <c r="F11" s="76">
        <f>'Tab 1_BalanceSheet &amp; Inc.State'!E10/'Tab 1_BalanceSheet &amp; Inc.State'!E$17</f>
        <v>0.89423076923076927</v>
      </c>
      <c r="G11" s="71"/>
      <c r="H11" s="2"/>
      <c r="I11" s="4" t="s">
        <v>29</v>
      </c>
      <c r="J11" s="70">
        <f>'Tab 1_BalanceSheet &amp; Inc.State'!I10/'Tab 1_BalanceSheet &amp; Inc.State'!C$17</f>
        <v>0.11097620203982515</v>
      </c>
      <c r="K11" s="70">
        <f t="shared" si="2"/>
        <v>1.0365636603138134E-2</v>
      </c>
      <c r="L11" s="70">
        <f>'Tab 1_BalanceSheet &amp; Inc.State'!J10/'Tab 1_BalanceSheet &amp; Inc.State'!D$17</f>
        <v>0.10061056543668702</v>
      </c>
      <c r="M11" s="70">
        <f t="shared" si="3"/>
        <v>1.5574507744379323E-2</v>
      </c>
      <c r="N11" s="70">
        <f>'Tab 1_BalanceSheet &amp; Inc.State'!K10/'Tab 1_BalanceSheet &amp; Inc.State'!E$17</f>
        <v>8.5036057692307696E-2</v>
      </c>
      <c r="O11" s="70"/>
    </row>
    <row r="12" spans="1:15" ht="16" thickBot="1" x14ac:dyDescent="0.4">
      <c r="A12" s="9" t="s">
        <v>30</v>
      </c>
      <c r="B12" s="78">
        <f>'Tab 1_BalanceSheet &amp; Inc.State'!C11/'Tab 1_BalanceSheet &amp; Inc.State'!C$17</f>
        <v>0.48567265662943176</v>
      </c>
      <c r="C12" s="78">
        <f t="shared" si="0"/>
        <v>9.3679254660722355E-4</v>
      </c>
      <c r="D12" s="78">
        <f>'Tab 1_BalanceSheet &amp; Inc.State'!D11/'Tab 1_BalanceSheet &amp; Inc.State'!D$17</f>
        <v>0.48473586408282454</v>
      </c>
      <c r="E12" s="78">
        <f t="shared" si="1"/>
        <v>1.562787159747614E-3</v>
      </c>
      <c r="F12" s="78">
        <f>'Tab 1_BalanceSheet &amp; Inc.State'!E11/'Tab 1_BalanceSheet &amp; Inc.State'!E$17</f>
        <v>0.48317307692307693</v>
      </c>
      <c r="G12" s="71"/>
      <c r="H12" s="2"/>
      <c r="I12" s="7" t="s">
        <v>31</v>
      </c>
      <c r="J12" s="75">
        <f>'Tab 1_BalanceSheet &amp; Inc.State'!I11/'Tab 1_BalanceSheet &amp; Inc.State'!C$17</f>
        <v>0.24623603691112189</v>
      </c>
      <c r="K12" s="75">
        <f t="shared" si="2"/>
        <v>8.9119063032110923E-3</v>
      </c>
      <c r="L12" s="75">
        <f>'Tab 1_BalanceSheet &amp; Inc.State'!J11/'Tab 1_BalanceSheet &amp; Inc.State'!D$17</f>
        <v>0.2373241306079108</v>
      </c>
      <c r="M12" s="75">
        <f t="shared" si="3"/>
        <v>7.4563421463723356E-3</v>
      </c>
      <c r="N12" s="75">
        <f>'Tab 1_BalanceSheet &amp; Inc.State'!K11/'Tab 1_BalanceSheet &amp; Inc.State'!E$17</f>
        <v>0.22986778846153846</v>
      </c>
      <c r="O12" s="70"/>
    </row>
    <row r="13" spans="1:15" ht="31" x14ac:dyDescent="0.35">
      <c r="A13" s="9" t="s">
        <v>32</v>
      </c>
      <c r="B13" s="70">
        <f>'Tab 1_BalanceSheet &amp; Inc.State'!C12/'Tab 1_BalanceSheet &amp; Inc.State'!C$17</f>
        <v>0.48567265662943176</v>
      </c>
      <c r="C13" s="70">
        <f t="shared" si="0"/>
        <v>7.8982983149208763E-2</v>
      </c>
      <c r="D13" s="70">
        <f>'Tab 1_BalanceSheet &amp; Inc.State'!D12/'Tab 1_BalanceSheet &amp; Inc.State'!D$17</f>
        <v>0.406689673480223</v>
      </c>
      <c r="E13" s="70">
        <f t="shared" si="1"/>
        <v>-4.3680188274692888E-3</v>
      </c>
      <c r="F13" s="70">
        <f>'Tab 1_BalanceSheet &amp; Inc.State'!E12/'Tab 1_BalanceSheet &amp; Inc.State'!E$17</f>
        <v>0.41105769230769229</v>
      </c>
      <c r="G13" s="71"/>
      <c r="H13" s="2"/>
      <c r="I13" s="4" t="s">
        <v>33</v>
      </c>
      <c r="J13" s="76">
        <f>'Tab 1_BalanceSheet &amp; Inc.State'!I12/'Tab 1_BalanceSheet &amp; Inc.State'!C$17</f>
        <v>0.11898980087421078</v>
      </c>
      <c r="K13" s="76">
        <f t="shared" si="2"/>
        <v>-1.0290793763431907E-2</v>
      </c>
      <c r="L13" s="76">
        <f>'Tab 1_BalanceSheet &amp; Inc.State'!J12/'Tab 1_BalanceSheet &amp; Inc.State'!D$17</f>
        <v>0.12928059463764269</v>
      </c>
      <c r="M13" s="76">
        <f t="shared" si="3"/>
        <v>-1.5851616900818849E-2</v>
      </c>
      <c r="N13" s="76">
        <f>'Tab 1_BalanceSheet &amp; Inc.State'!K12/'Tab 1_BalanceSheet &amp; Inc.State'!E$17</f>
        <v>0.14513221153846154</v>
      </c>
      <c r="O13" s="70"/>
    </row>
    <row r="14" spans="1:15" ht="31" x14ac:dyDescent="0.35">
      <c r="A14" s="9" t="s">
        <v>34</v>
      </c>
      <c r="B14" s="70">
        <f>'Tab 1_BalanceSheet &amp; Inc.State'!C13/'Tab 1_BalanceSheet &amp; Inc.State'!C$17</f>
        <v>0.31083050024283632</v>
      </c>
      <c r="C14" s="70">
        <f t="shared" si="0"/>
        <v>-2.8962438435156779E-2</v>
      </c>
      <c r="D14" s="70">
        <f>'Tab 1_BalanceSheet &amp; Inc.State'!D13/'Tab 1_BalanceSheet &amp; Inc.State'!D$17</f>
        <v>0.33979293867799309</v>
      </c>
      <c r="E14" s="70">
        <f t="shared" si="1"/>
        <v>-4.4822445937391542E-2</v>
      </c>
      <c r="F14" s="70">
        <f>'Tab 1_BalanceSheet &amp; Inc.State'!E13/'Tab 1_BalanceSheet &amp; Inc.State'!E$17</f>
        <v>0.38461538461538464</v>
      </c>
      <c r="G14" s="71"/>
      <c r="H14" s="2"/>
      <c r="I14" s="19" t="s">
        <v>35</v>
      </c>
      <c r="J14" s="77">
        <f>'Tab 1_BalanceSheet &amp; Inc.State'!I13/'Tab 1_BalanceSheet &amp; Inc.State'!C$17</f>
        <v>0.59227780475959202</v>
      </c>
      <c r="K14" s="77">
        <f t="shared" si="2"/>
        <v>2.418500273263402E-3</v>
      </c>
      <c r="L14" s="77">
        <f>'Tab 1_BalanceSheet &amp; Inc.State'!J13/'Tab 1_BalanceSheet &amp; Inc.State'!D$17</f>
        <v>0.58985930448632862</v>
      </c>
      <c r="M14" s="77">
        <f t="shared" si="3"/>
        <v>-5.693580129055964E-3</v>
      </c>
      <c r="N14" s="77">
        <f>'Tab 1_BalanceSheet &amp; Inc.State'!K13/'Tab 1_BalanceSheet &amp; Inc.State'!E$17</f>
        <v>0.59555288461538458</v>
      </c>
      <c r="O14" s="70"/>
    </row>
    <row r="15" spans="1:15" ht="15.5" x14ac:dyDescent="0.35">
      <c r="A15" s="9"/>
      <c r="B15" s="70"/>
      <c r="C15" s="70"/>
      <c r="D15" s="70"/>
      <c r="E15" s="70"/>
      <c r="F15" s="70"/>
      <c r="G15" s="71"/>
      <c r="H15" s="2"/>
      <c r="I15" s="4" t="s">
        <v>36</v>
      </c>
      <c r="J15" s="77">
        <f>'Tab 1_BalanceSheet &amp; Inc.State'!I14/'Tab 1_BalanceSheet &amp; Inc.State'!C$17</f>
        <v>6.5565808644973286E-2</v>
      </c>
      <c r="K15" s="77">
        <f t="shared" si="2"/>
        <v>1.8047889876722692E-2</v>
      </c>
      <c r="L15" s="77">
        <f>'Tab 1_BalanceSheet &amp; Inc.State'!J14/'Tab 1_BalanceSheet &amp; Inc.State'!D$17</f>
        <v>4.7517918768250594E-2</v>
      </c>
      <c r="M15" s="77">
        <f t="shared" si="3"/>
        <v>1.807080338363521E-2</v>
      </c>
      <c r="N15" s="77">
        <f>'Tab 1_BalanceSheet &amp; Inc.State'!K14/'Tab 1_BalanceSheet &amp; Inc.State'!E$17</f>
        <v>2.9447115384615384E-2</v>
      </c>
      <c r="O15" s="70"/>
    </row>
    <row r="16" spans="1:15" ht="16" thickBot="1" x14ac:dyDescent="0.4">
      <c r="A16" s="4" t="s">
        <v>37</v>
      </c>
      <c r="B16" s="70"/>
      <c r="C16" s="70"/>
      <c r="D16" s="70"/>
      <c r="E16" s="70"/>
      <c r="F16" s="70"/>
      <c r="G16" s="71"/>
      <c r="H16" s="2"/>
      <c r="I16" s="4" t="s">
        <v>39</v>
      </c>
      <c r="J16" s="78">
        <f>'Tab 1_BalanceSheet &amp; Inc.State'!I15/'Tab 1_BalanceSheet &amp; Inc.State'!C$17</f>
        <v>-2.3069451189898008E-2</v>
      </c>
      <c r="K16" s="78">
        <f t="shared" si="2"/>
        <v>-1.9087502689765275E-2</v>
      </c>
      <c r="L16" s="78">
        <f>'Tab 1_BalanceSheet &amp; Inc.State'!J15/'Tab 1_BalanceSheet &amp; Inc.State'!D$17</f>
        <v>-3.981948500132732E-3</v>
      </c>
      <c r="M16" s="78">
        <f t="shared" si="3"/>
        <v>-3.981948500132732E-3</v>
      </c>
      <c r="N16" s="78">
        <f>'Tab 1_BalanceSheet &amp; Inc.State'!K15/'Tab 1_BalanceSheet &amp; Inc.State'!E$17</f>
        <v>0</v>
      </c>
      <c r="O16" s="70"/>
    </row>
    <row r="17" spans="1:15" ht="31.5" thickBot="1" x14ac:dyDescent="0.4">
      <c r="A17" s="2"/>
      <c r="B17" s="70"/>
      <c r="C17" s="70"/>
      <c r="D17" s="70"/>
      <c r="E17" s="70"/>
      <c r="F17" s="70"/>
      <c r="G17" s="71"/>
      <c r="H17" s="2"/>
      <c r="I17" s="4" t="s">
        <v>40</v>
      </c>
      <c r="J17" s="70">
        <f>'Tab 1_BalanceSheet &amp; Inc.State'!I16/'Tab 1_BalanceSheet &amp; Inc.State'!C$17</f>
        <v>0.75376396308887805</v>
      </c>
      <c r="K17" s="70">
        <f t="shared" si="2"/>
        <v>-8.9119063032111479E-3</v>
      </c>
      <c r="L17" s="70">
        <f>'Tab 1_BalanceSheet &amp; Inc.State'!J16/'Tab 1_BalanceSheet &amp; Inc.State'!D$17</f>
        <v>0.7626758693920892</v>
      </c>
      <c r="M17" s="70">
        <f t="shared" si="3"/>
        <v>-7.4563421463723634E-3</v>
      </c>
      <c r="N17" s="70">
        <f>'Tab 1_BalanceSheet &amp; Inc.State'!K16/'Tab 1_BalanceSheet &amp; Inc.State'!E$17</f>
        <v>0.77013221153846156</v>
      </c>
      <c r="O17" s="70"/>
    </row>
    <row r="18" spans="1:15" ht="32" thickTop="1" thickBot="1" x14ac:dyDescent="0.4">
      <c r="A18" s="4" t="s">
        <v>41</v>
      </c>
      <c r="B18" s="70">
        <f>'Tab 1_BalanceSheet &amp; Inc.State'!C17/'Tab 1_BalanceSheet &amp; Inc.State'!C$17</f>
        <v>1</v>
      </c>
      <c r="C18" s="80">
        <f t="shared" si="0"/>
        <v>0</v>
      </c>
      <c r="D18" s="80">
        <f>'Tab 1_BalanceSheet &amp; Inc.State'!D17/'Tab 1_BalanceSheet &amp; Inc.State'!D$17</f>
        <v>1</v>
      </c>
      <c r="E18" s="80">
        <f t="shared" si="1"/>
        <v>0</v>
      </c>
      <c r="F18" s="81">
        <f>'Tab 1_BalanceSheet &amp; Inc.State'!E17/'Tab 1_BalanceSheet &amp; Inc.State'!E$17</f>
        <v>1</v>
      </c>
      <c r="G18" s="71"/>
      <c r="H18" s="2"/>
      <c r="I18" s="8" t="s">
        <v>42</v>
      </c>
      <c r="J18" s="79">
        <f>'Tab 1_BalanceSheet &amp; Inc.State'!I17/'Tab 1_BalanceSheet &amp; Inc.State'!C$17</f>
        <v>1</v>
      </c>
      <c r="K18" s="80">
        <f t="shared" si="2"/>
        <v>0</v>
      </c>
      <c r="L18" s="80">
        <f>'Tab 1_BalanceSheet &amp; Inc.State'!J17/'Tab 1_BalanceSheet &amp; Inc.State'!D$17</f>
        <v>1</v>
      </c>
      <c r="M18" s="80">
        <f t="shared" si="3"/>
        <v>0</v>
      </c>
      <c r="N18" s="81">
        <f>'Tab 1_BalanceSheet &amp; Inc.State'!K17/'Tab 1_BalanceSheet &amp; Inc.State'!E$17</f>
        <v>1</v>
      </c>
      <c r="O18" s="70"/>
    </row>
    <row r="19" spans="1:15" ht="15" thickTop="1" x14ac:dyDescent="0.35"/>
    <row r="21" spans="1:15" ht="15.5" x14ac:dyDescent="0.35">
      <c r="B21" s="111">
        <v>2020</v>
      </c>
      <c r="C21" s="111"/>
      <c r="D21" s="111">
        <v>2019</v>
      </c>
      <c r="E21" s="111"/>
      <c r="F21" s="24">
        <v>2018</v>
      </c>
      <c r="G21" s="24"/>
    </row>
    <row r="22" spans="1:15" ht="15.5" x14ac:dyDescent="0.35">
      <c r="B22" s="24" t="s">
        <v>113</v>
      </c>
      <c r="C22" s="13" t="s">
        <v>111</v>
      </c>
      <c r="D22" s="24" t="s">
        <v>113</v>
      </c>
      <c r="E22" s="20" t="s">
        <v>111</v>
      </c>
      <c r="F22" s="24" t="s">
        <v>113</v>
      </c>
    </row>
    <row r="23" spans="1:15" ht="15.5" x14ac:dyDescent="0.35">
      <c r="A23" s="4" t="s">
        <v>114</v>
      </c>
      <c r="B23" s="72">
        <f>'Tab 1_BalanceSheet &amp; Inc.State'!C22/'Tab 1_BalanceSheet &amp; Inc.State'!C$22</f>
        <v>1</v>
      </c>
      <c r="C23" s="72"/>
      <c r="D23" s="71">
        <f>'Tab 1_BalanceSheet &amp; Inc.State'!D22/'Tab 1_BalanceSheet &amp; Inc.State'!D$22</f>
        <v>1</v>
      </c>
      <c r="E23" s="71"/>
      <c r="F23" s="71">
        <f>'Tab 1_BalanceSheet &amp; Inc.State'!E22/'Tab 1_BalanceSheet &amp; Inc.State'!E$22</f>
        <v>1</v>
      </c>
      <c r="G23" s="71"/>
      <c r="J23" s="10"/>
      <c r="K23" s="10"/>
    </row>
    <row r="24" spans="1:15" ht="16" thickBot="1" x14ac:dyDescent="0.4">
      <c r="A24" s="4" t="s">
        <v>46</v>
      </c>
      <c r="B24" s="72">
        <f>'Tab 1_BalanceSheet &amp; Inc.State'!C23/'Tab 1_BalanceSheet &amp; Inc.State'!C$22</f>
        <v>0.69547938400397413</v>
      </c>
      <c r="C24" s="72">
        <f>B24-D24</f>
        <v>6.0916289019332659E-3</v>
      </c>
      <c r="D24" s="71">
        <f>'Tab 1_BalanceSheet &amp; Inc.State'!D23/'Tab 1_BalanceSheet &amp; Inc.State'!D$22</f>
        <v>0.68938775510204087</v>
      </c>
      <c r="E24" s="71">
        <f>D24-F24</f>
        <v>4.3577290411224934E-2</v>
      </c>
      <c r="F24" s="71">
        <f>'Tab 1_BalanceSheet &amp; Inc.State'!E23/'Tab 1_BalanceSheet &amp; Inc.State'!E$22</f>
        <v>0.64581046469081593</v>
      </c>
      <c r="G24" s="71"/>
      <c r="J24" s="11"/>
      <c r="K24" s="11"/>
    </row>
    <row r="25" spans="1:15" ht="16" thickBot="1" x14ac:dyDescent="0.4">
      <c r="A25" s="4" t="s">
        <v>47</v>
      </c>
      <c r="B25" s="82">
        <f>'Tab 1_BalanceSheet &amp; Inc.State'!C24/'Tab 1_BalanceSheet &amp; Inc.State'!C$22</f>
        <v>0.30452061599602581</v>
      </c>
      <c r="C25" s="82">
        <f t="shared" ref="C25:C33" si="4">B25-D25</f>
        <v>-6.0916289019333769E-3</v>
      </c>
      <c r="D25" s="83">
        <f>'Tab 1_BalanceSheet &amp; Inc.State'!D24/'Tab 1_BalanceSheet &amp; Inc.State'!D$22</f>
        <v>0.31061224489795919</v>
      </c>
      <c r="E25" s="83">
        <f t="shared" ref="E25:E33" si="5">D25-F25</f>
        <v>-4.3577290411224878E-2</v>
      </c>
      <c r="F25" s="83">
        <f>'Tab 1_BalanceSheet &amp; Inc.State'!E24/'Tab 1_BalanceSheet &amp; Inc.State'!E$22</f>
        <v>0.35418953530918407</v>
      </c>
      <c r="G25" s="71"/>
      <c r="J25" s="10"/>
      <c r="K25" s="10"/>
    </row>
    <row r="26" spans="1:15" ht="31.5" thickBot="1" x14ac:dyDescent="0.4">
      <c r="A26" s="4" t="s">
        <v>48</v>
      </c>
      <c r="B26" s="84">
        <f>'Tab 1_BalanceSheet &amp; Inc.State'!C25/'Tab 1_BalanceSheet &amp; Inc.State'!C$22</f>
        <v>6.2096373571783409E-2</v>
      </c>
      <c r="C26" s="84">
        <f t="shared" si="4"/>
        <v>2.2096373571783408E-2</v>
      </c>
      <c r="D26" s="85">
        <f>'Tab 1_BalanceSheet &amp; Inc.State'!D25/'Tab 1_BalanceSheet &amp; Inc.State'!D$22</f>
        <v>0.04</v>
      </c>
      <c r="E26" s="85">
        <f t="shared" si="5"/>
        <v>6.7032564946944775E-3</v>
      </c>
      <c r="F26" s="85">
        <f>'Tab 1_BalanceSheet &amp; Inc.State'!E25/'Tab 1_BalanceSheet &amp; Inc.State'!E$22</f>
        <v>3.3296743505305523E-2</v>
      </c>
      <c r="G26" s="71"/>
      <c r="J26" s="11"/>
      <c r="K26" s="11"/>
    </row>
    <row r="27" spans="1:15" ht="47" thickBot="1" x14ac:dyDescent="0.4">
      <c r="A27" s="4" t="s">
        <v>49</v>
      </c>
      <c r="B27" s="72">
        <f>'Tab 1_BalanceSheet &amp; Inc.State'!C26/'Tab 1_BalanceSheet &amp; Inc.State'!C$22</f>
        <v>0.24242424242424243</v>
      </c>
      <c r="C27" s="72">
        <f t="shared" si="4"/>
        <v>-2.8188002473716778E-2</v>
      </c>
      <c r="D27" s="71">
        <f>'Tab 1_BalanceSheet &amp; Inc.State'!D26/'Tab 1_BalanceSheet &amp; Inc.State'!D$22</f>
        <v>0.27061224489795921</v>
      </c>
      <c r="E27" s="71">
        <f t="shared" si="5"/>
        <v>-5.0280546905919321E-2</v>
      </c>
      <c r="F27" s="71">
        <f>'Tab 1_BalanceSheet &amp; Inc.State'!E26/'Tab 1_BalanceSheet &amp; Inc.State'!E$22</f>
        <v>0.32089279180387853</v>
      </c>
      <c r="G27" s="71"/>
      <c r="J27" s="11"/>
      <c r="K27" s="11"/>
    </row>
    <row r="28" spans="1:15" ht="16" thickBot="1" x14ac:dyDescent="0.4">
      <c r="A28" s="4" t="s">
        <v>50</v>
      </c>
      <c r="B28" s="84">
        <f>'Tab 1_BalanceSheet &amp; Inc.State'!C27/'Tab 1_BalanceSheet &amp; Inc.State'!C$22</f>
        <v>8.6438152011922509E-2</v>
      </c>
      <c r="C28" s="84">
        <f t="shared" si="4"/>
        <v>-2.5414398248121833E-3</v>
      </c>
      <c r="D28" s="85">
        <f>'Tab 1_BalanceSheet &amp; Inc.State'!D27/'Tab 1_BalanceSheet &amp; Inc.State'!D$22</f>
        <v>8.8979591836734692E-2</v>
      </c>
      <c r="E28" s="85">
        <f t="shared" si="5"/>
        <v>-5.7880627552887309E-3</v>
      </c>
      <c r="F28" s="85">
        <f>'Tab 1_BalanceSheet &amp; Inc.State'!E27/'Tab 1_BalanceSheet &amp; Inc.State'!E$22</f>
        <v>9.4767654592023423E-2</v>
      </c>
      <c r="G28" s="71"/>
      <c r="J28" s="11"/>
      <c r="K28" s="11"/>
    </row>
    <row r="29" spans="1:15" ht="31.5" thickBot="1" x14ac:dyDescent="0.4">
      <c r="A29" s="4" t="s">
        <v>51</v>
      </c>
      <c r="B29" s="72">
        <f>'Tab 1_BalanceSheet &amp; Inc.State'!C28/'Tab 1_BalanceSheet &amp; Inc.State'!C$22</f>
        <v>0.15598609041231992</v>
      </c>
      <c r="C29" s="72">
        <f t="shared" si="4"/>
        <v>-2.5646562648904581E-2</v>
      </c>
      <c r="D29" s="71">
        <f>'Tab 1_BalanceSheet &amp; Inc.State'!D28/'Tab 1_BalanceSheet &amp; Inc.State'!D$22</f>
        <v>0.1816326530612245</v>
      </c>
      <c r="E29" s="71">
        <f t="shared" si="5"/>
        <v>-4.449248415063059E-2</v>
      </c>
      <c r="F29" s="71">
        <f>'Tab 1_BalanceSheet &amp; Inc.State'!E28/'Tab 1_BalanceSheet &amp; Inc.State'!E$22</f>
        <v>0.22612513721185509</v>
      </c>
      <c r="G29" s="71"/>
      <c r="J29" s="10"/>
      <c r="K29" s="10"/>
    </row>
    <row r="30" spans="1:15" ht="16" thickBot="1" x14ac:dyDescent="0.4">
      <c r="A30" s="4" t="s">
        <v>52</v>
      </c>
      <c r="B30" s="84">
        <f>'Tab 1_BalanceSheet &amp; Inc.State'!C29/'Tab 1_BalanceSheet &amp; Inc.State'!C$22</f>
        <v>7.0044709388971685E-2</v>
      </c>
      <c r="C30" s="84">
        <f t="shared" si="4"/>
        <v>1.4126342042032912E-2</v>
      </c>
      <c r="D30" s="85">
        <f>'Tab 1_BalanceSheet &amp; Inc.State'!D29/'Tab 1_BalanceSheet &amp; Inc.State'!D$22</f>
        <v>5.5918367346938773E-2</v>
      </c>
      <c r="E30" s="85">
        <f t="shared" si="5"/>
        <v>1.0181082312178437E-2</v>
      </c>
      <c r="F30" s="85">
        <f>'Tab 1_BalanceSheet &amp; Inc.State'!E29/'Tab 1_BalanceSheet &amp; Inc.State'!E$22</f>
        <v>4.5737285034760336E-2</v>
      </c>
      <c r="G30" s="71"/>
      <c r="J30" s="5"/>
      <c r="K30" s="5"/>
    </row>
    <row r="31" spans="1:15" ht="16" thickBot="1" x14ac:dyDescent="0.4">
      <c r="A31" s="4" t="s">
        <v>53</v>
      </c>
      <c r="B31" s="72">
        <f>'Tab 1_BalanceSheet &amp; Inc.State'!C30/'Tab 1_BalanceSheet &amp; Inc.State'!C$22</f>
        <v>8.5941381023348237E-2</v>
      </c>
      <c r="C31" s="72">
        <f t="shared" si="4"/>
        <v>-3.9772904690937486E-2</v>
      </c>
      <c r="D31" s="71">
        <f>'Tab 1_BalanceSheet &amp; Inc.State'!D30/'Tab 1_BalanceSheet &amp; Inc.State'!D$22</f>
        <v>0.12571428571428572</v>
      </c>
      <c r="E31" s="71">
        <f t="shared" si="5"/>
        <v>-5.4673566462809048E-2</v>
      </c>
      <c r="F31" s="71">
        <f>'Tab 1_BalanceSheet &amp; Inc.State'!E30/'Tab 1_BalanceSheet &amp; Inc.State'!E$22</f>
        <v>0.18038785217709477</v>
      </c>
      <c r="G31" s="71"/>
      <c r="J31" s="11"/>
      <c r="K31" s="11"/>
    </row>
    <row r="32" spans="1:15" ht="16" thickBot="1" x14ac:dyDescent="0.4">
      <c r="A32" s="4" t="s">
        <v>115</v>
      </c>
      <c r="B32" s="86">
        <f>'Tab 1_BalanceSheet &amp; Inc.State'!C31/'Tab 1_BalanceSheet &amp; Inc.State'!C$22</f>
        <v>2.9309488325881768E-2</v>
      </c>
      <c r="C32" s="86">
        <f t="shared" si="4"/>
        <v>-1.354765453126109E-2</v>
      </c>
      <c r="D32" s="87">
        <f>'Tab 1_BalanceSheet &amp; Inc.State'!D31/'Tab 1_BalanceSheet &amp; Inc.State'!D$22</f>
        <v>4.2857142857142858E-2</v>
      </c>
      <c r="E32" s="87">
        <f t="shared" si="5"/>
        <v>-1.8613768229575035E-2</v>
      </c>
      <c r="F32" s="87">
        <f>'Tab 1_BalanceSheet &amp; Inc.State'!E31/'Tab 1_BalanceSheet &amp; Inc.State'!E$22</f>
        <v>6.1470911086717893E-2</v>
      </c>
      <c r="G32" s="71"/>
      <c r="J32" s="11"/>
      <c r="K32" s="11"/>
    </row>
    <row r="33" spans="1:11" ht="16.5" thickTop="1" thickBot="1" x14ac:dyDescent="0.4">
      <c r="A33" s="4" t="s">
        <v>55</v>
      </c>
      <c r="B33" s="88">
        <f>'Tab 1_BalanceSheet &amp; Inc.State'!C32/'Tab 1_BalanceSheet &amp; Inc.State'!C$22</f>
        <v>5.663189269746647E-2</v>
      </c>
      <c r="C33" s="89">
        <f t="shared" si="4"/>
        <v>-2.6225250159676382E-2</v>
      </c>
      <c r="D33" s="90">
        <f>'Tab 1_BalanceSheet &amp; Inc.State'!D32/'Tab 1_BalanceSheet &amp; Inc.State'!D$22</f>
        <v>8.2857142857142851E-2</v>
      </c>
      <c r="E33" s="90">
        <f t="shared" si="5"/>
        <v>-3.6059798233234019E-2</v>
      </c>
      <c r="F33" s="91">
        <f>'Tab 1_BalanceSheet &amp; Inc.State'!E32/'Tab 1_BalanceSheet &amp; Inc.State'!E$22</f>
        <v>0.11891694109037687</v>
      </c>
      <c r="G33" s="71"/>
      <c r="J33" s="10"/>
      <c r="K33" s="10"/>
    </row>
    <row r="34" spans="1:11" ht="15" thickTop="1" x14ac:dyDescent="0.35"/>
  </sheetData>
  <mergeCells count="6">
    <mergeCell ref="L3:M3"/>
    <mergeCell ref="B21:C21"/>
    <mergeCell ref="D21:E21"/>
    <mergeCell ref="B3:C3"/>
    <mergeCell ref="D3:E3"/>
    <mergeCell ref="J3:K3"/>
  </mergeCells>
  <pageMargins left="0.7" right="0.7" top="0.75" bottom="0.75" header="0.3" footer="0.3"/>
  <pageSetup orientation="portrait" horizontalDpi="360" verticalDpi="36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43"/>
  <sheetViews>
    <sheetView zoomScale="90" zoomScaleNormal="90" workbookViewId="0">
      <selection activeCell="C30" sqref="C30"/>
    </sheetView>
  </sheetViews>
  <sheetFormatPr defaultColWidth="8.81640625" defaultRowHeight="14.5" x14ac:dyDescent="0.35"/>
  <cols>
    <col min="1" max="1" width="35.453125" customWidth="1"/>
    <col min="2" max="2" width="27.1796875" style="12" customWidth="1"/>
    <col min="3" max="3" width="25.453125" customWidth="1"/>
    <col min="6" max="6" width="25.6328125" customWidth="1"/>
  </cols>
  <sheetData>
    <row r="1" spans="1:11" x14ac:dyDescent="0.35">
      <c r="A1" s="112" t="s">
        <v>155</v>
      </c>
      <c r="B1" s="113"/>
      <c r="C1" s="113"/>
      <c r="D1" s="113"/>
      <c r="E1" s="113"/>
      <c r="F1" s="113"/>
      <c r="G1" s="113"/>
      <c r="H1" s="113"/>
      <c r="I1" s="113"/>
      <c r="J1" s="113"/>
      <c r="K1" s="113"/>
    </row>
    <row r="3" spans="1:11" x14ac:dyDescent="0.35">
      <c r="B3" s="74">
        <v>2020</v>
      </c>
      <c r="C3" s="74">
        <v>2019</v>
      </c>
    </row>
    <row r="4" spans="1:11" x14ac:dyDescent="0.35">
      <c r="A4" s="1" t="s">
        <v>116</v>
      </c>
      <c r="B4" s="16"/>
      <c r="C4" s="16"/>
    </row>
    <row r="5" spans="1:11" x14ac:dyDescent="0.35">
      <c r="A5" s="3" t="s">
        <v>117</v>
      </c>
      <c r="B5" s="16">
        <v>114</v>
      </c>
      <c r="C5" s="16">
        <v>203</v>
      </c>
    </row>
    <row r="6" spans="1:11" x14ac:dyDescent="0.35">
      <c r="A6" s="3" t="s">
        <v>118</v>
      </c>
      <c r="B6" s="16"/>
      <c r="C6" s="16"/>
    </row>
    <row r="7" spans="1:11" x14ac:dyDescent="0.35">
      <c r="A7" s="3" t="s">
        <v>119</v>
      </c>
      <c r="B7" s="117">
        <f>'Tab 1_BalanceSheet &amp; Inc.State'!C27</f>
        <v>174</v>
      </c>
      <c r="C7" s="117">
        <f>'Tab 1_BalanceSheet &amp; Inc.State'!D27</f>
        <v>218</v>
      </c>
    </row>
    <row r="8" spans="1:11" x14ac:dyDescent="0.35">
      <c r="A8" s="3" t="s">
        <v>120</v>
      </c>
      <c r="B8" s="117">
        <f>'Tab 1_BalanceSheet &amp; Inc.State'!I5-'Tab 1_BalanceSheet &amp; Inc.State'!J5</f>
        <v>37</v>
      </c>
      <c r="C8" s="117">
        <f>'Tab 1_BalanceSheet &amp; Inc.State'!J5-'Tab 1_BalanceSheet &amp; Inc.State'!K5</f>
        <v>12</v>
      </c>
    </row>
    <row r="9" spans="1:11" x14ac:dyDescent="0.35">
      <c r="A9" s="3" t="s">
        <v>121</v>
      </c>
      <c r="B9" s="16"/>
      <c r="C9" s="16"/>
    </row>
    <row r="10" spans="1:11" x14ac:dyDescent="0.35">
      <c r="A10" s="3" t="s">
        <v>122</v>
      </c>
      <c r="B10" s="117">
        <f>-('Tab 1_BalanceSheet &amp; Inc.State'!C6-'Tab 1_BalanceSheet &amp; Inc.State'!D6)</f>
        <v>-7</v>
      </c>
      <c r="C10" s="117">
        <f>-('Tab 1_BalanceSheet &amp; Inc.State'!D6-'Tab 1_BalanceSheet &amp; Inc.State'!E6)</f>
        <v>-24</v>
      </c>
    </row>
    <row r="11" spans="1:11" x14ac:dyDescent="0.35">
      <c r="A11" s="3" t="s">
        <v>123</v>
      </c>
      <c r="B11" s="117">
        <f>'Tab 1_BalanceSheet &amp; Inc.State'!I7-'Tab 1_BalanceSheet &amp; Inc.State'!J7</f>
        <v>-32</v>
      </c>
      <c r="C11" s="117">
        <f>'Tab 1_BalanceSheet &amp; Inc.State'!J7-'Tab 1_BalanceSheet &amp; Inc.State'!K7</f>
        <v>-21</v>
      </c>
    </row>
    <row r="12" spans="1:11" x14ac:dyDescent="0.35">
      <c r="A12" s="3" t="s">
        <v>124</v>
      </c>
      <c r="B12" s="117">
        <f>-('Tab 1_BalanceSheet &amp; Inc.State'!C8-'Tab 1_BalanceSheet &amp; Inc.State'!D8)</f>
        <v>-8</v>
      </c>
      <c r="C12" s="117">
        <f>-('Tab 1_BalanceSheet &amp; Inc.State'!D8-'Tab 1_BalanceSheet &amp; Inc.State'!E8)</f>
        <v>-5</v>
      </c>
    </row>
    <row r="13" spans="1:11" x14ac:dyDescent="0.35">
      <c r="A13" s="3" t="s">
        <v>125</v>
      </c>
      <c r="B13" s="117">
        <f>-('Tab 1_BalanceSheet &amp; Inc.State'!C7-'Tab 1_BalanceSheet &amp; Inc.State'!D7)</f>
        <v>-6</v>
      </c>
      <c r="C13" s="117">
        <f>-('Tab 1_BalanceSheet &amp; Inc.State'!D7-'Tab 1_BalanceSheet &amp; Inc.State'!E7)</f>
        <v>-49</v>
      </c>
    </row>
    <row r="14" spans="1:11" x14ac:dyDescent="0.35">
      <c r="A14" s="3" t="s">
        <v>126</v>
      </c>
      <c r="B14" s="25">
        <v>272</v>
      </c>
      <c r="C14" s="25">
        <v>334</v>
      </c>
    </row>
    <row r="15" spans="1:11" x14ac:dyDescent="0.35">
      <c r="A15" s="1" t="s">
        <v>127</v>
      </c>
      <c r="B15" s="16"/>
      <c r="C15" s="16"/>
    </row>
    <row r="16" spans="1:11" x14ac:dyDescent="0.35">
      <c r="A16" s="3" t="s">
        <v>128</v>
      </c>
      <c r="B16" s="117">
        <f>-('Tab 1_BalanceSheet &amp; Inc.State'!C10-'Tab 1_BalanceSheet &amp; Inc.State'!D10)</f>
        <v>-642</v>
      </c>
      <c r="C16" s="117">
        <f>-('Tab 1_BalanceSheet &amp; Inc.State'!D10-'Tab 1_BalanceSheet &amp; Inc.State'!E10)</f>
        <v>-382</v>
      </c>
    </row>
    <row r="17" spans="1:6" x14ac:dyDescent="0.35">
      <c r="A17" s="3" t="s">
        <v>129</v>
      </c>
      <c r="B17" s="117">
        <f>'Tab 1_BalanceSheet &amp; Inc.State'!C13-'Tab 1_BalanceSheet &amp; Inc.State'!D13</f>
        <v>0</v>
      </c>
      <c r="C17" s="117">
        <f>'Tab 1_BalanceSheet &amp; Inc.State'!D13-'Tab 1_BalanceSheet &amp; Inc.State'!E13</f>
        <v>0</v>
      </c>
    </row>
    <row r="18" spans="1:6" x14ac:dyDescent="0.35">
      <c r="A18" s="3" t="s">
        <v>130</v>
      </c>
      <c r="B18" s="25">
        <v>-642</v>
      </c>
      <c r="C18" s="25">
        <v>-382</v>
      </c>
    </row>
    <row r="19" spans="1:6" x14ac:dyDescent="0.35">
      <c r="A19" s="1" t="s">
        <v>131</v>
      </c>
      <c r="B19" s="16"/>
      <c r="C19" s="16"/>
    </row>
    <row r="20" spans="1:6" x14ac:dyDescent="0.35">
      <c r="A20" s="3" t="s">
        <v>132</v>
      </c>
      <c r="B20" s="117">
        <f>'Tab 1_BalanceSheet &amp; Inc.State'!I6-'Tab 1_BalanceSheet &amp; Inc.State'!J6</f>
        <v>37</v>
      </c>
      <c r="C20" s="117">
        <f>'Tab 1_BalanceSheet &amp; Inc.State'!J6-'Tab 1_BalanceSheet &amp; Inc.State'!K6</f>
        <v>42</v>
      </c>
    </row>
    <row r="21" spans="1:6" x14ac:dyDescent="0.35">
      <c r="A21" s="3" t="s">
        <v>133</v>
      </c>
      <c r="B21" s="117">
        <f>'Tab 1_BalanceSheet &amp; Inc.State'!I10-'Tab 1_BalanceSheet &amp; Inc.State'!J10</f>
        <v>78</v>
      </c>
      <c r="C21" s="117">
        <f>'Tab 1_BalanceSheet &amp; Inc.State'!J10-'Tab 1_BalanceSheet &amp; Inc.State'!K10</f>
        <v>96</v>
      </c>
    </row>
    <row r="22" spans="1:6" x14ac:dyDescent="0.35">
      <c r="A22" s="3" t="s">
        <v>134</v>
      </c>
      <c r="B22" s="117">
        <f>('Tab 1_BalanceSheet &amp; Inc.State'!I12+'Tab 1_BalanceSheet &amp; Inc.State'!I13)-('Tab 1_BalanceSheet &amp; Inc.State'!J12+'Tab 1_BalanceSheet &amp; Inc.State'!J13)</f>
        <v>220</v>
      </c>
      <c r="C22" s="117">
        <f>('Tab 1_BalanceSheet &amp; Inc.State'!J12+'Tab 1_BalanceSheet &amp; Inc.State'!J13)-('Tab 1_BalanceSheet &amp; Inc.State'!K12+'Tab 1_BalanceSheet &amp; Inc.State'!K13)</f>
        <v>244</v>
      </c>
    </row>
    <row r="23" spans="1:6" x14ac:dyDescent="0.35">
      <c r="A23" s="3" t="s">
        <v>135</v>
      </c>
      <c r="B23" s="117">
        <f>-B38</f>
        <v>-114</v>
      </c>
      <c r="C23" s="117">
        <f>-C38</f>
        <v>-122</v>
      </c>
    </row>
    <row r="24" spans="1:6" x14ac:dyDescent="0.35">
      <c r="A24" s="3" t="s">
        <v>136</v>
      </c>
      <c r="B24" s="117">
        <f>'Tab 1_BalanceSheet &amp; Inc.State'!I15-'Tab 1_BalanceSheet &amp; Inc.State'!J15</f>
        <v>-80</v>
      </c>
      <c r="C24" s="117">
        <f>'Tab 1_BalanceSheet &amp; Inc.State'!J15-'Tab 1_BalanceSheet &amp; Inc.State'!K15</f>
        <v>-15</v>
      </c>
    </row>
    <row r="25" spans="1:6" x14ac:dyDescent="0.35">
      <c r="A25" s="3" t="s">
        <v>137</v>
      </c>
      <c r="B25" s="25">
        <v>232</v>
      </c>
      <c r="C25" s="25">
        <v>245</v>
      </c>
      <c r="E25" s="66"/>
      <c r="F25" s="66"/>
    </row>
    <row r="26" spans="1:6" x14ac:dyDescent="0.35">
      <c r="A26" s="28" t="s">
        <v>37</v>
      </c>
      <c r="B26" s="16" t="s">
        <v>37</v>
      </c>
      <c r="C26" s="16" t="s">
        <v>37</v>
      </c>
      <c r="E26" s="66"/>
    </row>
    <row r="27" spans="1:6" x14ac:dyDescent="0.35">
      <c r="A27" s="3" t="s">
        <v>138</v>
      </c>
      <c r="B27" s="117">
        <f>B25+B18+B14</f>
        <v>-138</v>
      </c>
      <c r="C27" s="117">
        <f>C25+C18+C14</f>
        <v>197</v>
      </c>
    </row>
    <row r="28" spans="1:6" ht="26" x14ac:dyDescent="0.35">
      <c r="A28" s="3" t="s">
        <v>139</v>
      </c>
      <c r="B28" s="117">
        <f>'Tab 1_BalanceSheet &amp; Inc.State'!D5</f>
        <v>366</v>
      </c>
      <c r="C28" s="117">
        <f>'Tab 1_BalanceSheet &amp; Inc.State'!E5</f>
        <v>169</v>
      </c>
    </row>
    <row r="29" spans="1:6" x14ac:dyDescent="0.35">
      <c r="A29" s="3" t="s">
        <v>140</v>
      </c>
      <c r="B29" s="117">
        <f>B27+B28</f>
        <v>228</v>
      </c>
      <c r="C29" s="117">
        <f>C27+C28</f>
        <v>366</v>
      </c>
    </row>
    <row r="31" spans="1:6" x14ac:dyDescent="0.35">
      <c r="C31" s="12"/>
    </row>
    <row r="32" spans="1:6" x14ac:dyDescent="0.35">
      <c r="C32" s="12"/>
    </row>
    <row r="33" spans="1:3" x14ac:dyDescent="0.35">
      <c r="A33" t="s">
        <v>141</v>
      </c>
    </row>
    <row r="34" spans="1:3" x14ac:dyDescent="0.35">
      <c r="B34" s="74">
        <v>2020</v>
      </c>
      <c r="C34" s="74">
        <v>2019</v>
      </c>
    </row>
    <row r="35" spans="1:3" x14ac:dyDescent="0.35">
      <c r="A35" s="73" t="s">
        <v>142</v>
      </c>
      <c r="B35" s="95">
        <f>'Tab 1_BalanceSheet &amp; Inc.State'!J14</f>
        <v>179</v>
      </c>
      <c r="C35" s="96">
        <f>'Tab 1_BalanceSheet &amp; Inc.State'!K14</f>
        <v>98</v>
      </c>
    </row>
    <row r="36" spans="1:3" ht="15" thickBot="1" x14ac:dyDescent="0.4">
      <c r="A36" s="73" t="s">
        <v>143</v>
      </c>
      <c r="B36" s="95">
        <f>'Tab 1_BalanceSheet &amp; Inc.State'!C32</f>
        <v>114</v>
      </c>
      <c r="C36" s="96">
        <f>'Tab 1_BalanceSheet &amp; Inc.State'!D32</f>
        <v>203</v>
      </c>
    </row>
    <row r="37" spans="1:3" x14ac:dyDescent="0.35">
      <c r="A37" s="73" t="s">
        <v>144</v>
      </c>
      <c r="B37" s="97">
        <f>B39+B36</f>
        <v>384</v>
      </c>
      <c r="C37" s="98">
        <f>C35+C36</f>
        <v>301</v>
      </c>
    </row>
    <row r="38" spans="1:3" ht="15" thickBot="1" x14ac:dyDescent="0.4">
      <c r="A38" s="73" t="s">
        <v>145</v>
      </c>
      <c r="B38" s="95">
        <f>B37-B39</f>
        <v>114</v>
      </c>
      <c r="C38" s="96">
        <f>C37-C39</f>
        <v>122</v>
      </c>
    </row>
    <row r="39" spans="1:3" ht="15.5" thickTop="1" thickBot="1" x14ac:dyDescent="0.4">
      <c r="A39" s="73" t="s">
        <v>146</v>
      </c>
      <c r="B39" s="95">
        <f>'Tab 1_BalanceSheet &amp; Inc.State'!I14</f>
        <v>270</v>
      </c>
      <c r="C39" s="99">
        <f>'Tab 1_BalanceSheet &amp; Inc.State'!J14</f>
        <v>179</v>
      </c>
    </row>
    <row r="40" spans="1:3" ht="15" thickTop="1" x14ac:dyDescent="0.35">
      <c r="B40" s="66"/>
      <c r="C40" s="66"/>
    </row>
    <row r="41" spans="1:3" x14ac:dyDescent="0.35">
      <c r="B41" s="66"/>
      <c r="C41" s="66"/>
    </row>
    <row r="42" spans="1:3" x14ac:dyDescent="0.35">
      <c r="B42" s="66"/>
      <c r="C42" s="66"/>
    </row>
    <row r="43" spans="1:3" x14ac:dyDescent="0.35">
      <c r="B43" s="66"/>
      <c r="C43" s="66"/>
    </row>
  </sheetData>
  <mergeCells count="1">
    <mergeCell ref="A1:K1"/>
  </mergeCells>
  <pageMargins left="0.7" right="0.7" top="0.75" bottom="0.75" header="0.3" footer="0.3"/>
  <pageSetup orientation="portrait"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EEA0B6D9DDB2C4EB73EC63AECFA809C" ma:contentTypeVersion="8" ma:contentTypeDescription="Create a new document." ma:contentTypeScope="" ma:versionID="94bbb20f8b4033e155c379f5223afe5b">
  <xsd:schema xmlns:xsd="http://www.w3.org/2001/XMLSchema" xmlns:xs="http://www.w3.org/2001/XMLSchema" xmlns:p="http://schemas.microsoft.com/office/2006/metadata/properties" xmlns:ns2="9b8d597c-0829-4fc1-ba3e-9e2cb48ff7a7" targetNamespace="http://schemas.microsoft.com/office/2006/metadata/properties" ma:root="true" ma:fieldsID="5588c6b1e39088b99b3c750a9c95980e" ns2:_="">
    <xsd:import namespace="9b8d597c-0829-4fc1-ba3e-9e2cb48ff7a7"/>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8d597c-0829-4fc1-ba3e-9e2cb48ff7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C84BE57-FE7F-469C-87F9-111485E3A4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b8d597c-0829-4fc1-ba3e-9e2cb48ff7a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2D2D34F-EF77-48E0-8002-C2DA5D99ABD8}">
  <ds:schemaRefs>
    <ds:schemaRef ds:uri="http://schemas.microsoft.com/sharepoint/v3/contenttype/forms"/>
  </ds:schemaRefs>
</ds:datastoreItem>
</file>

<file path=customXml/itemProps3.xml><?xml version="1.0" encoding="utf-8"?>
<ds:datastoreItem xmlns:ds="http://schemas.openxmlformats.org/officeDocument/2006/customXml" ds:itemID="{C84D500A-CCFD-496C-AD02-D4CA2B6E54B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Tab 1_BalanceSheet &amp; Inc.State</vt:lpstr>
      <vt:lpstr>Tab 2_Ratio Analysis</vt:lpstr>
      <vt:lpstr>Tab 3_Common-size Analysis</vt:lpstr>
      <vt:lpstr>Tab 4_Cash Flow Analysis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1 Excel Workbook</dc:title>
  <dc:subject/>
  <dc:creator>Saad Laraqui</dc:creator>
  <cp:keywords/>
  <dc:description/>
  <cp:lastModifiedBy>USER</cp:lastModifiedBy>
  <cp:revision/>
  <dcterms:created xsi:type="dcterms:W3CDTF">2021-05-09T20:10:19Z</dcterms:created>
  <dcterms:modified xsi:type="dcterms:W3CDTF">2023-01-13T06:31:33Z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0x010100FEEA0B6D9DDB2C4EB73EC63AECFA809C</vt:lpwstr>
  </property>
  <property fmtid="{D5CDD505-2E9C-101B-9397-08002B2CF9AE}" pid="3" name="_dlc_DocIdItemGuid">
    <vt:lpwstr>ca8e8d8f-321f-4071-aefd-a552bd092074</vt:lpwstr>
  </property>
</Properties>
</file>